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C:\Users\Matt\Dropbox\ABAC\CHAIR\Curriculum Study Plans\"/>
    </mc:Choice>
  </mc:AlternateContent>
  <xr:revisionPtr revIDLastSave="0" documentId="13_ncr:1_{A1D6DDBA-1FF3-4323-B0E6-7BB0AB1A0DF5}" xr6:coauthVersionLast="47" xr6:coauthVersionMax="47" xr10:uidLastSave="{00000000-0000-0000-0000-000000000000}"/>
  <bookViews>
    <workbookView xWindow="-93" yWindow="-93" windowWidth="19386" windowHeight="11466" tabRatio="842" xr2:uid="{00000000-000D-0000-FFFF-FFFF00000000}"/>
  </bookViews>
  <sheets>
    <sheet name="DIY" sheetId="11" r:id="rId1"/>
    <sheet name="Specialization" sheetId="25" state="hidden" r:id="rId2"/>
    <sheet name="Tables" sheetId="4" state="hidden" r:id="rId3"/>
    <sheet name="All Courses" sheetId="24" state="hidden" r:id="rId4"/>
    <sheet name="Bus Core" sheetId="12" state="hidden" r:id="rId5"/>
    <sheet name="Not Allowed" sheetId="16" r:id="rId6"/>
    <sheet name="Bus Spec" sheetId="17" r:id="rId7"/>
    <sheet name="Bus Elec" sheetId="18" r:id="rId8"/>
    <sheet name="Cert15" sheetId="19" r:id="rId9"/>
    <sheet name="Cert09" sheetId="20" r:id="rId10"/>
    <sheet name="Cert09-C" sheetId="26" r:id="rId11"/>
    <sheet name="Non-MsmeProfCert-C" sheetId="22" r:id="rId12"/>
    <sheet name="Non-MsmeProfCert-D" sheetId="23" r:id="rId13"/>
  </sheets>
  <definedNames>
    <definedName name="_xlnm._FilterDatabase" localSheetId="8" hidden="1">Cert15!$A$1:$D$17</definedName>
    <definedName name="_xlnm.Print_Titles" localSheetId="6">'Bus Spec'!$3:$3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26" l="1"/>
  <c r="G6" i="26"/>
  <c r="F6" i="26" a="1"/>
  <c r="F6" i="26" s="1"/>
  <c r="E6" i="26" a="1"/>
  <c r="E6" i="26" s="1"/>
  <c r="D6" i="26" a="1"/>
  <c r="D6" i="26" s="1"/>
  <c r="H71" i="20"/>
  <c r="G70" i="20"/>
  <c r="F70" i="20" a="1"/>
  <c r="F70" i="20" s="1"/>
  <c r="E70" i="20" a="1"/>
  <c r="E70" i="20" s="1"/>
  <c r="D70" i="20" a="1"/>
  <c r="D70" i="20" s="1"/>
  <c r="G69" i="20"/>
  <c r="F69" i="20" a="1"/>
  <c r="F69" i="20" s="1"/>
  <c r="E69" i="20" a="1"/>
  <c r="E69" i="20" s="1"/>
  <c r="D69" i="20" a="1"/>
  <c r="D69" i="20" s="1"/>
  <c r="H65" i="20"/>
  <c r="G68" i="20"/>
  <c r="F68" i="20" a="1"/>
  <c r="F68" i="20" s="1"/>
  <c r="E68" i="20" a="1"/>
  <c r="E68" i="20" s="1"/>
  <c r="D68" i="20" a="1"/>
  <c r="D68" i="20" s="1"/>
  <c r="D21" i="23"/>
  <c r="D20" i="23"/>
  <c r="D19" i="23"/>
  <c r="E45" i="22" a="1"/>
  <c r="E45" i="22" s="1"/>
  <c r="D45" i="22" a="1"/>
  <c r="D45" i="22" s="1"/>
  <c r="E44" i="22" a="1"/>
  <c r="E44" i="22" s="1"/>
  <c r="D44" i="22" a="1"/>
  <c r="D44" i="22" s="1"/>
  <c r="E43" i="22" a="1"/>
  <c r="E43" i="22" s="1"/>
  <c r="D43" i="22" a="1"/>
  <c r="D43" i="22" s="1"/>
  <c r="E42" i="22" a="1"/>
  <c r="E42" i="22" s="1"/>
  <c r="D42" i="22" a="1"/>
  <c r="D42" i="22" s="1"/>
  <c r="E39" i="22" a="1"/>
  <c r="E39" i="22" s="1"/>
  <c r="D39" i="22" a="1"/>
  <c r="D39" i="22" s="1"/>
  <c r="E37" i="22" a="1"/>
  <c r="E37" i="22" s="1"/>
  <c r="D37" i="22" a="1"/>
  <c r="D37" i="22" s="1"/>
  <c r="E35" i="22" a="1"/>
  <c r="E35" i="22" s="1"/>
  <c r="D35" i="22" a="1"/>
  <c r="D35" i="22" s="1"/>
  <c r="E33" i="22" a="1"/>
  <c r="E33" i="22" s="1"/>
  <c r="D33" i="22" a="1"/>
  <c r="D33" i="22" s="1"/>
  <c r="E30" i="22" a="1"/>
  <c r="E30" i="22" s="1"/>
  <c r="D30" i="22" a="1"/>
  <c r="D30" i="22" s="1"/>
  <c r="E29" i="22" a="1"/>
  <c r="E29" i="22" s="1"/>
  <c r="D29" i="22" a="1"/>
  <c r="D29" i="22" s="1"/>
  <c r="E28" i="22" a="1"/>
  <c r="E28" i="22" s="1"/>
  <c r="D28" i="22" a="1"/>
  <c r="D28" i="22" s="1"/>
  <c r="E26" i="22" a="1"/>
  <c r="E26" i="22" s="1"/>
  <c r="D26" i="22" a="1"/>
  <c r="D26" i="22" s="1"/>
  <c r="E25" i="22" a="1"/>
  <c r="E25" i="22" s="1"/>
  <c r="D25" i="22" a="1"/>
  <c r="D25" i="22" s="1"/>
  <c r="E24" i="22" a="1"/>
  <c r="E24" i="22" s="1"/>
  <c r="D24" i="22" a="1"/>
  <c r="D24" i="22" s="1"/>
  <c r="E23" i="22" a="1"/>
  <c r="E23" i="22" s="1"/>
  <c r="D23" i="22" a="1"/>
  <c r="D23" i="22" s="1"/>
  <c r="E22" i="22" a="1"/>
  <c r="E22" i="22" s="1"/>
  <c r="D22" i="22" a="1"/>
  <c r="D22" i="22" s="1"/>
  <c r="E19" i="22" a="1"/>
  <c r="E19" i="22" s="1"/>
  <c r="D19" i="22" a="1"/>
  <c r="D19" i="22" s="1"/>
  <c r="E17" i="22" a="1"/>
  <c r="E17" i="22" s="1"/>
  <c r="D17" i="22" a="1"/>
  <c r="D17" i="22" s="1"/>
  <c r="E15" i="22" a="1"/>
  <c r="E15" i="22" s="1"/>
  <c r="D15" i="22" a="1"/>
  <c r="D15" i="22" s="1"/>
  <c r="E14" i="22" a="1"/>
  <c r="E14" i="22" s="1"/>
  <c r="D14" i="22" a="1"/>
  <c r="D14" i="22" s="1"/>
  <c r="E13" i="22" a="1"/>
  <c r="E13" i="22" s="1"/>
  <c r="D13" i="22" a="1"/>
  <c r="D13" i="22" s="1"/>
  <c r="E11" i="22" a="1"/>
  <c r="E11" i="22" s="1"/>
  <c r="D11" i="22" a="1"/>
  <c r="D11" i="22" s="1"/>
  <c r="E10" i="22" a="1"/>
  <c r="E10" i="22" s="1"/>
  <c r="D10" i="22" a="1"/>
  <c r="D10" i="22" s="1"/>
  <c r="E8" i="22" a="1"/>
  <c r="E8" i="22" s="1"/>
  <c r="D8" i="22" a="1"/>
  <c r="D8" i="22" s="1"/>
  <c r="E7" i="22" a="1"/>
  <c r="E7" i="22" s="1"/>
  <c r="D7" i="22" a="1"/>
  <c r="D7" i="22" s="1"/>
  <c r="D60" i="23" l="1"/>
  <c r="D59" i="23" s="1"/>
  <c r="D48" i="23"/>
  <c r="G79" i="20" l="1"/>
  <c r="F79" i="20" a="1"/>
  <c r="F79" i="20" s="1"/>
  <c r="E79" i="20" a="1"/>
  <c r="E79" i="20" s="1"/>
  <c r="D79" i="20" a="1"/>
  <c r="D79" i="20" s="1"/>
  <c r="G78" i="20"/>
  <c r="F78" i="20" a="1"/>
  <c r="F78" i="20" s="1"/>
  <c r="E78" i="20" a="1"/>
  <c r="E78" i="20" s="1"/>
  <c r="D78" i="20" a="1"/>
  <c r="D78" i="20" s="1"/>
  <c r="G77" i="20"/>
  <c r="F77" i="20" a="1"/>
  <c r="F77" i="20" s="1"/>
  <c r="E77" i="20" a="1"/>
  <c r="E77" i="20" s="1"/>
  <c r="D77" i="20" a="1"/>
  <c r="D77" i="20" s="1"/>
  <c r="G76" i="20"/>
  <c r="G15" i="20"/>
  <c r="F15" i="20" a="1"/>
  <c r="F15" i="20" s="1"/>
  <c r="E15" i="20" a="1"/>
  <c r="E15" i="20" s="1"/>
  <c r="D15" i="20" a="1"/>
  <c r="D15" i="20" s="1"/>
  <c r="G14" i="20"/>
  <c r="F14" i="20" a="1"/>
  <c r="F14" i="20" s="1"/>
  <c r="E14" i="20" a="1"/>
  <c r="E14" i="20" s="1"/>
  <c r="D14" i="20" a="1"/>
  <c r="D14" i="20" s="1"/>
  <c r="G13" i="20"/>
  <c r="F13" i="20" a="1"/>
  <c r="F13" i="20" s="1"/>
  <c r="E13" i="20" a="1"/>
  <c r="E13" i="20" s="1"/>
  <c r="D13" i="20" a="1"/>
  <c r="D13" i="20" s="1"/>
  <c r="G12" i="20"/>
  <c r="G11" i="20"/>
  <c r="F11" i="20" a="1"/>
  <c r="F11" i="20" s="1"/>
  <c r="E11" i="20" a="1"/>
  <c r="E11" i="20" s="1"/>
  <c r="D11" i="20" a="1"/>
  <c r="D11" i="20" s="1"/>
  <c r="G10" i="20"/>
  <c r="F10" i="20" a="1"/>
  <c r="F10" i="20" s="1"/>
  <c r="E10" i="20" a="1"/>
  <c r="E10" i="20" s="1"/>
  <c r="D10" i="20" a="1"/>
  <c r="D10" i="20" s="1"/>
  <c r="G9" i="20"/>
  <c r="F9" i="20" a="1"/>
  <c r="F9" i="20" s="1"/>
  <c r="E9" i="20" a="1"/>
  <c r="E9" i="20" s="1"/>
  <c r="D9" i="20" a="1"/>
  <c r="D9" i="20" s="1"/>
  <c r="G8" i="20"/>
  <c r="G7" i="20"/>
  <c r="F7" i="20" a="1"/>
  <c r="F7" i="20" s="1"/>
  <c r="E7" i="20" a="1"/>
  <c r="E7" i="20" s="1"/>
  <c r="D7" i="20" a="1"/>
  <c r="D7" i="20" s="1"/>
  <c r="G6" i="20"/>
  <c r="F6" i="20" a="1"/>
  <c r="F6" i="20" s="1"/>
  <c r="E6" i="20" a="1"/>
  <c r="E6" i="20" s="1"/>
  <c r="D6" i="20" a="1"/>
  <c r="D6" i="20" s="1"/>
  <c r="G5" i="20"/>
  <c r="F5" i="20" a="1"/>
  <c r="F5" i="20" s="1"/>
  <c r="E5" i="20" a="1"/>
  <c r="E5" i="20" s="1"/>
  <c r="D5" i="20" a="1"/>
  <c r="D5" i="20" s="1"/>
  <c r="G4" i="20"/>
  <c r="G19" i="20"/>
  <c r="F19" i="20" a="1"/>
  <c r="F19" i="20" s="1"/>
  <c r="E19" i="20" a="1"/>
  <c r="E19" i="20" s="1"/>
  <c r="D19" i="20" a="1"/>
  <c r="D19" i="20" s="1"/>
  <c r="G18" i="20"/>
  <c r="F18" i="20" a="1"/>
  <c r="F18" i="20" s="1"/>
  <c r="E18" i="20" a="1"/>
  <c r="E18" i="20" s="1"/>
  <c r="D18" i="20" a="1"/>
  <c r="D18" i="20" s="1"/>
  <c r="G17" i="20"/>
  <c r="F17" i="20" a="1"/>
  <c r="F17" i="20" s="1"/>
  <c r="E17" i="20" a="1"/>
  <c r="E17" i="20" s="1"/>
  <c r="D17" i="20" a="1"/>
  <c r="D17" i="20" s="1"/>
  <c r="G48" i="20"/>
  <c r="F48" i="20" a="1"/>
  <c r="F48" i="20" s="1"/>
  <c r="E48" i="20" a="1"/>
  <c r="E48" i="20" s="1"/>
  <c r="D48" i="20" a="1"/>
  <c r="D48" i="20" s="1"/>
  <c r="G47" i="20"/>
  <c r="F47" i="20" a="1"/>
  <c r="F47" i="20" s="1"/>
  <c r="E47" i="20" a="1"/>
  <c r="E47" i="20" s="1"/>
  <c r="D47" i="20" a="1"/>
  <c r="D47" i="20" s="1"/>
  <c r="G46" i="20"/>
  <c r="F46" i="20" a="1"/>
  <c r="F46" i="20" s="1"/>
  <c r="E46" i="20" a="1"/>
  <c r="E46" i="20" s="1"/>
  <c r="D46" i="20" a="1"/>
  <c r="D46" i="20" s="1"/>
  <c r="G45" i="20"/>
  <c r="G33" i="20"/>
  <c r="G34" i="20"/>
  <c r="G35" i="20"/>
  <c r="G36" i="20"/>
  <c r="F35" i="20" a="1"/>
  <c r="F35" i="20" s="1"/>
  <c r="E35" i="20" a="1"/>
  <c r="E35" i="20" s="1"/>
  <c r="D35" i="20" a="1"/>
  <c r="D35" i="20" s="1"/>
  <c r="F13" i="22"/>
  <c r="F14" i="22"/>
  <c r="F15" i="22"/>
  <c r="F5" i="19"/>
  <c r="F6" i="19"/>
  <c r="F7" i="19"/>
  <c r="F8" i="19"/>
  <c r="F9" i="19"/>
  <c r="O83" i="11" a="1"/>
  <c r="O83" i="11" s="1"/>
  <c r="O82" i="11" a="1"/>
  <c r="O82" i="11" s="1"/>
  <c r="O81" i="11" a="1"/>
  <c r="O81" i="11" s="1"/>
  <c r="O80" i="11" a="1"/>
  <c r="O80" i="11" s="1"/>
  <c r="O75" i="11" a="1"/>
  <c r="O75" i="11" s="1"/>
  <c r="O74" i="11" a="1"/>
  <c r="O74" i="11" s="1"/>
  <c r="O73" i="11" a="1"/>
  <c r="O73" i="11" s="1"/>
  <c r="O72" i="11" a="1"/>
  <c r="O72" i="11" s="1"/>
  <c r="O71" i="11" a="1"/>
  <c r="O71" i="11" s="1"/>
  <c r="O70" i="11" a="1"/>
  <c r="O70" i="11" s="1"/>
  <c r="O65" i="11" a="1"/>
  <c r="O65" i="11" s="1"/>
  <c r="O64" i="11" a="1"/>
  <c r="O64" i="11" s="1"/>
  <c r="O63" i="11" a="1"/>
  <c r="O63" i="11" s="1"/>
  <c r="O62" i="11" a="1"/>
  <c r="O62" i="11" s="1"/>
  <c r="O61" i="11" a="1"/>
  <c r="O61" i="11" s="1"/>
  <c r="O60" i="11" a="1"/>
  <c r="O60" i="11" s="1"/>
  <c r="O56" i="11" a="1"/>
  <c r="O56" i="11" s="1"/>
  <c r="O55" i="11" a="1"/>
  <c r="O55" i="11" s="1"/>
  <c r="O54" i="11" a="1"/>
  <c r="O54" i="11" s="1"/>
  <c r="O53" i="11" a="1"/>
  <c r="O53" i="11" s="1"/>
  <c r="O52" i="11" a="1"/>
  <c r="O52" i="11" s="1"/>
  <c r="B55" i="11"/>
  <c r="I5" i="11"/>
  <c r="S53" i="11" s="1" a="1"/>
  <c r="S53" i="11" s="1"/>
  <c r="F8" i="26" a="1"/>
  <c r="F8" i="26" s="1"/>
  <c r="F7" i="26" a="1"/>
  <c r="F7" i="26" s="1"/>
  <c r="F5" i="26" a="1"/>
  <c r="F5" i="26" s="1"/>
  <c r="G8" i="26"/>
  <c r="E8" i="26" a="1"/>
  <c r="E8" i="26" s="1"/>
  <c r="D8" i="26" a="1"/>
  <c r="D8" i="26" s="1"/>
  <c r="G7" i="26"/>
  <c r="E7" i="26" a="1"/>
  <c r="E7" i="26" s="1"/>
  <c r="D7" i="26" a="1"/>
  <c r="D7" i="26" s="1"/>
  <c r="G5" i="26"/>
  <c r="E5" i="26" a="1"/>
  <c r="E5" i="26" s="1"/>
  <c r="D5" i="26" a="1"/>
  <c r="D5" i="26" s="1"/>
  <c r="J5" i="11"/>
  <c r="J149" i="18" a="1"/>
  <c r="J149" i="18" s="1"/>
  <c r="I149" i="18" a="1"/>
  <c r="I149" i="18" s="1"/>
  <c r="H149" i="18" a="1"/>
  <c r="H149" i="18" s="1"/>
  <c r="G149" i="18" a="1"/>
  <c r="G149" i="18" s="1"/>
  <c r="F149" i="18" a="1"/>
  <c r="F149" i="18" s="1"/>
  <c r="E149" i="18" a="1"/>
  <c r="E149" i="18" s="1"/>
  <c r="D149" i="18" a="1"/>
  <c r="D149" i="18" s="1"/>
  <c r="J148" i="18" a="1"/>
  <c r="J148" i="18" s="1"/>
  <c r="I148" i="18" a="1"/>
  <c r="I148" i="18" s="1"/>
  <c r="H148" i="18" a="1"/>
  <c r="H148" i="18" s="1"/>
  <c r="G148" i="18" a="1"/>
  <c r="G148" i="18" s="1"/>
  <c r="F148" i="18" a="1"/>
  <c r="F148" i="18" s="1"/>
  <c r="E148" i="18" a="1"/>
  <c r="E148" i="18" s="1"/>
  <c r="D148" i="18" a="1"/>
  <c r="D148" i="18" s="1"/>
  <c r="J146" i="18" a="1"/>
  <c r="J146" i="18" s="1"/>
  <c r="I146" i="18" a="1"/>
  <c r="I146" i="18" s="1"/>
  <c r="H146" i="18" a="1"/>
  <c r="H146" i="18" s="1"/>
  <c r="G146" i="18" a="1"/>
  <c r="G146" i="18" s="1"/>
  <c r="F146" i="18" a="1"/>
  <c r="F146" i="18" s="1"/>
  <c r="E146" i="18" a="1"/>
  <c r="E146" i="18" s="1"/>
  <c r="D146" i="18" a="1"/>
  <c r="D146" i="18" s="1"/>
  <c r="L102" i="17"/>
  <c r="L101" i="17"/>
  <c r="L100" i="17"/>
  <c r="L99" i="17"/>
  <c r="L98" i="17"/>
  <c r="L97" i="17"/>
  <c r="L96" i="17"/>
  <c r="L95" i="17"/>
  <c r="L94" i="17"/>
  <c r="L93" i="17"/>
  <c r="L92" i="17"/>
  <c r="L91" i="17"/>
  <c r="L90" i="17"/>
  <c r="L89" i="17"/>
  <c r="L88" i="17"/>
  <c r="L87" i="17"/>
  <c r="L86" i="17"/>
  <c r="L85" i="17"/>
  <c r="L84" i="17"/>
  <c r="L83" i="17"/>
  <c r="L82" i="17"/>
  <c r="L81" i="17"/>
  <c r="L80" i="17"/>
  <c r="L79" i="17"/>
  <c r="L78" i="17"/>
  <c r="L77" i="17"/>
  <c r="L76" i="17"/>
  <c r="L75" i="17"/>
  <c r="L74" i="17"/>
  <c r="L73" i="17"/>
  <c r="L72" i="17"/>
  <c r="L71" i="17"/>
  <c r="L70" i="17"/>
  <c r="L69" i="17"/>
  <c r="L68" i="17"/>
  <c r="L67" i="17"/>
  <c r="L66" i="17"/>
  <c r="L65" i="17"/>
  <c r="L64" i="17"/>
  <c r="L63" i="17"/>
  <c r="L62" i="17"/>
  <c r="L61" i="17"/>
  <c r="L60" i="17"/>
  <c r="L59" i="17"/>
  <c r="L58" i="17"/>
  <c r="L57" i="17"/>
  <c r="L56" i="17"/>
  <c r="L55" i="17"/>
  <c r="L54" i="17"/>
  <c r="L53" i="17"/>
  <c r="L52" i="17"/>
  <c r="L51" i="17"/>
  <c r="L50" i="17"/>
  <c r="L49" i="17"/>
  <c r="L48" i="17"/>
  <c r="L47" i="17"/>
  <c r="L46" i="17"/>
  <c r="L45" i="17"/>
  <c r="L44" i="17"/>
  <c r="L43" i="17"/>
  <c r="L42" i="17"/>
  <c r="L41" i="17"/>
  <c r="L40" i="17"/>
  <c r="L39" i="17"/>
  <c r="L38" i="17"/>
  <c r="L37" i="17"/>
  <c r="L36" i="17"/>
  <c r="L35" i="17"/>
  <c r="L34" i="17"/>
  <c r="L33" i="17"/>
  <c r="L32" i="17"/>
  <c r="L31" i="17"/>
  <c r="L30" i="17"/>
  <c r="L29" i="17"/>
  <c r="L28" i="17"/>
  <c r="L27" i="17"/>
  <c r="L26" i="17"/>
  <c r="L25" i="17"/>
  <c r="L24" i="17"/>
  <c r="L23" i="17"/>
  <c r="L22" i="17"/>
  <c r="L21" i="17"/>
  <c r="L20" i="17"/>
  <c r="L19" i="17"/>
  <c r="L18" i="17"/>
  <c r="L17" i="17"/>
  <c r="L16" i="17"/>
  <c r="L15" i="17"/>
  <c r="L14" i="17"/>
  <c r="L13" i="17"/>
  <c r="L12" i="17"/>
  <c r="L11" i="17"/>
  <c r="L10" i="17"/>
  <c r="L9" i="17"/>
  <c r="L8" i="17"/>
  <c r="L7" i="17"/>
  <c r="L6" i="17"/>
  <c r="L5" i="17"/>
  <c r="B4" i="4"/>
  <c r="D70" i="23"/>
  <c r="D67" i="23"/>
  <c r="D65" i="23"/>
  <c r="D64" i="23"/>
  <c r="D63" i="23"/>
  <c r="D57" i="23"/>
  <c r="D56" i="23"/>
  <c r="D52" i="23" s="1"/>
  <c r="D50" i="23"/>
  <c r="D47" i="23" s="1"/>
  <c r="D45" i="23"/>
  <c r="D44" i="23"/>
  <c r="D43" i="23"/>
  <c r="D31" i="23"/>
  <c r="D30" i="23"/>
  <c r="D25" i="23"/>
  <c r="D22" i="23"/>
  <c r="D18" i="23"/>
  <c r="D17" i="23"/>
  <c r="D16" i="23"/>
  <c r="D15" i="23"/>
  <c r="D14" i="23"/>
  <c r="D13" i="23"/>
  <c r="D12" i="23"/>
  <c r="D11" i="23"/>
  <c r="D10" i="23"/>
  <c r="D9" i="23"/>
  <c r="D8" i="23"/>
  <c r="D7" i="23"/>
  <c r="F45" i="22"/>
  <c r="F44" i="22"/>
  <c r="F43" i="22"/>
  <c r="F42" i="22"/>
  <c r="F41" i="22"/>
  <c r="F40" i="22"/>
  <c r="F39" i="22"/>
  <c r="F38" i="22"/>
  <c r="F37" i="22"/>
  <c r="F36" i="22"/>
  <c r="F35" i="22"/>
  <c r="F34" i="22"/>
  <c r="F33" i="22"/>
  <c r="F32" i="22"/>
  <c r="F31" i="22"/>
  <c r="F30" i="22"/>
  <c r="F29" i="22"/>
  <c r="F28" i="22"/>
  <c r="F27" i="22"/>
  <c r="F26" i="22"/>
  <c r="F25" i="22"/>
  <c r="F24" i="22"/>
  <c r="F23" i="22"/>
  <c r="F22" i="22"/>
  <c r="F21" i="22"/>
  <c r="F20" i="22"/>
  <c r="F19" i="22"/>
  <c r="F18" i="22"/>
  <c r="F17" i="22"/>
  <c r="F16" i="22"/>
  <c r="F12" i="22"/>
  <c r="F11" i="22"/>
  <c r="F10" i="22"/>
  <c r="F9" i="22"/>
  <c r="F8" i="22"/>
  <c r="F7" i="22"/>
  <c r="G83" i="20"/>
  <c r="G82" i="20"/>
  <c r="G81" i="20"/>
  <c r="G80" i="20"/>
  <c r="G75" i="20"/>
  <c r="G73" i="20"/>
  <c r="G72" i="20"/>
  <c r="G71" i="20"/>
  <c r="G67" i="20"/>
  <c r="G66" i="20"/>
  <c r="G65" i="20"/>
  <c r="G64" i="20"/>
  <c r="G63" i="20"/>
  <c r="G62" i="20"/>
  <c r="G61" i="20"/>
  <c r="G60" i="20"/>
  <c r="G59" i="20"/>
  <c r="G58" i="20"/>
  <c r="G57" i="20"/>
  <c r="G56" i="20"/>
  <c r="G55" i="20"/>
  <c r="G54" i="20"/>
  <c r="G53" i="20"/>
  <c r="G52" i="20"/>
  <c r="G51" i="20"/>
  <c r="G50" i="20"/>
  <c r="G49" i="20"/>
  <c r="G44" i="20"/>
  <c r="G43" i="20"/>
  <c r="G42" i="20"/>
  <c r="G41" i="20"/>
  <c r="G40" i="20"/>
  <c r="G39" i="20"/>
  <c r="G38" i="20"/>
  <c r="G37" i="20"/>
  <c r="G32" i="20"/>
  <c r="G31" i="20"/>
  <c r="G30" i="20"/>
  <c r="G29" i="20"/>
  <c r="G28" i="20"/>
  <c r="G27" i="20"/>
  <c r="G26" i="20"/>
  <c r="G25" i="20"/>
  <c r="G24" i="20"/>
  <c r="G23" i="20"/>
  <c r="G22" i="20"/>
  <c r="G21" i="20"/>
  <c r="G20" i="20"/>
  <c r="F81" i="19"/>
  <c r="F80" i="19"/>
  <c r="F79" i="19"/>
  <c r="F78" i="19"/>
  <c r="F77" i="19"/>
  <c r="F76" i="19"/>
  <c r="F75" i="19"/>
  <c r="F74" i="19"/>
  <c r="F73" i="19"/>
  <c r="F72" i="19"/>
  <c r="F71" i="19"/>
  <c r="F70" i="19"/>
  <c r="F69" i="19"/>
  <c r="F68" i="19"/>
  <c r="F67" i="19"/>
  <c r="F66" i="19"/>
  <c r="F65" i="19"/>
  <c r="F64" i="19"/>
  <c r="F63" i="19"/>
  <c r="F62" i="19"/>
  <c r="F61" i="19"/>
  <c r="F60" i="19"/>
  <c r="F59" i="19"/>
  <c r="F58" i="19"/>
  <c r="F57" i="19"/>
  <c r="F56" i="19"/>
  <c r="F55" i="19"/>
  <c r="F54" i="19"/>
  <c r="F53" i="19"/>
  <c r="F52" i="19"/>
  <c r="F51" i="19"/>
  <c r="F50" i="19"/>
  <c r="F49" i="19"/>
  <c r="F48" i="19"/>
  <c r="F47" i="19"/>
  <c r="F46" i="19"/>
  <c r="F45" i="19"/>
  <c r="F44" i="19"/>
  <c r="F43" i="19"/>
  <c r="F42" i="19"/>
  <c r="F41" i="19"/>
  <c r="F40" i="19"/>
  <c r="F39" i="19"/>
  <c r="F38" i="19"/>
  <c r="F37" i="19"/>
  <c r="F36" i="19"/>
  <c r="F35" i="19"/>
  <c r="F34" i="19"/>
  <c r="F33" i="19"/>
  <c r="F32" i="19"/>
  <c r="F31" i="19"/>
  <c r="F30" i="19"/>
  <c r="F29" i="19"/>
  <c r="F28" i="19"/>
  <c r="F27" i="19"/>
  <c r="F26" i="19"/>
  <c r="F25" i="19"/>
  <c r="F24" i="19"/>
  <c r="F23" i="19"/>
  <c r="F22" i="19"/>
  <c r="F21" i="19"/>
  <c r="F20" i="19"/>
  <c r="F19" i="19"/>
  <c r="F18" i="19"/>
  <c r="F17" i="19"/>
  <c r="F16" i="19"/>
  <c r="F15" i="19"/>
  <c r="F14" i="19"/>
  <c r="F13" i="19"/>
  <c r="F12" i="19"/>
  <c r="F11" i="19"/>
  <c r="F10" i="19"/>
  <c r="P55" i="11"/>
  <c r="Q62" i="11"/>
  <c r="P83" i="11"/>
  <c r="Q54" i="11"/>
  <c r="Q83" i="11"/>
  <c r="P81" i="11"/>
  <c r="Q63" i="11"/>
  <c r="P82" i="11"/>
  <c r="P65" i="11"/>
  <c r="P80" i="11"/>
  <c r="P73" i="11"/>
  <c r="Q61" i="11"/>
  <c r="P63" i="11"/>
  <c r="Q60" i="11"/>
  <c r="Q64" i="11"/>
  <c r="Q75" i="11"/>
  <c r="P64" i="11"/>
  <c r="Q53" i="11"/>
  <c r="P71" i="11"/>
  <c r="P70" i="11"/>
  <c r="P53" i="11"/>
  <c r="Q52" i="11"/>
  <c r="P74" i="11"/>
  <c r="P52" i="11"/>
  <c r="P72" i="11"/>
  <c r="Q81" i="11"/>
  <c r="Q56" i="11"/>
  <c r="Q70" i="11"/>
  <c r="Q73" i="11"/>
  <c r="Q72" i="11"/>
  <c r="P75" i="11"/>
  <c r="Q80" i="11"/>
  <c r="P56" i="11"/>
  <c r="P61" i="11"/>
  <c r="Q55" i="11"/>
  <c r="P60" i="11"/>
  <c r="Q74" i="11"/>
  <c r="P54" i="11"/>
  <c r="Q71" i="11"/>
  <c r="P62" i="11"/>
  <c r="Q82" i="11"/>
  <c r="Q65" i="11"/>
  <c r="D36" i="23" l="1"/>
  <c r="D62" i="23"/>
  <c r="D24" i="23"/>
  <c r="R55" i="11"/>
  <c r="C89" i="11"/>
  <c r="H8" i="20"/>
  <c r="E15" i="23"/>
  <c r="E45" i="23"/>
  <c r="E57" i="23"/>
  <c r="H76" i="20"/>
  <c r="H4" i="20"/>
  <c r="H12" i="20"/>
  <c r="H16" i="20"/>
  <c r="H45" i="20"/>
  <c r="H32" i="20"/>
  <c r="B56" i="11"/>
  <c r="R56" i="11" s="1"/>
  <c r="B52" i="11"/>
  <c r="R52" i="11" s="1"/>
  <c r="B53" i="11"/>
  <c r="R53" i="11" s="1"/>
  <c r="B54" i="11"/>
  <c r="R54" i="11" s="1"/>
  <c r="B61" i="11"/>
  <c r="R61" i="11" s="1"/>
  <c r="B70" i="11"/>
  <c r="R70" i="11" s="1"/>
  <c r="B82" i="11"/>
  <c r="R82" i="11" s="1"/>
  <c r="B73" i="11"/>
  <c r="R73" i="11" s="1"/>
  <c r="C88" i="11"/>
  <c r="B60" i="11"/>
  <c r="R60" i="11" s="1"/>
  <c r="B72" i="11"/>
  <c r="R72" i="11" s="1"/>
  <c r="B62" i="11"/>
  <c r="R62" i="11" s="1"/>
  <c r="B74" i="11"/>
  <c r="R74" i="11" s="1"/>
  <c r="B63" i="11"/>
  <c r="R63" i="11" s="1"/>
  <c r="B75" i="11"/>
  <c r="R75" i="11" s="1"/>
  <c r="B64" i="11"/>
  <c r="R64" i="11" s="1"/>
  <c r="B80" i="11"/>
  <c r="R80" i="11" s="1"/>
  <c r="B65" i="11"/>
  <c r="R65" i="11" s="1"/>
  <c r="B81" i="11"/>
  <c r="R81" i="11" s="1"/>
  <c r="B71" i="11"/>
  <c r="R71" i="11" s="1"/>
  <c r="B83" i="11"/>
  <c r="R83" i="11" s="1"/>
  <c r="S70" i="11" a="1"/>
  <c r="S70" i="11" s="1"/>
  <c r="S80" i="11" a="1"/>
  <c r="S80" i="11" s="1"/>
  <c r="S81" i="11" a="1"/>
  <c r="S81" i="11" s="1"/>
  <c r="S64" i="11" a="1"/>
  <c r="S64" i="11" s="1"/>
  <c r="S65" i="11" a="1"/>
  <c r="S65" i="11" s="1"/>
  <c r="S82" i="11" a="1"/>
  <c r="S82" i="11" s="1"/>
  <c r="S83" i="11" a="1"/>
  <c r="S83" i="11" s="1"/>
  <c r="S60" i="11" a="1"/>
  <c r="S60" i="11" s="1"/>
  <c r="S72" i="11" a="1"/>
  <c r="S72" i="11" s="1"/>
  <c r="S71" i="11" a="1"/>
  <c r="S71" i="11" s="1"/>
  <c r="S61" i="11" a="1"/>
  <c r="S61" i="11" s="1"/>
  <c r="S73" i="11" a="1"/>
  <c r="S73" i="11" s="1"/>
  <c r="S62" i="11" a="1"/>
  <c r="S62" i="11" s="1"/>
  <c r="S74" i="11" a="1"/>
  <c r="S74" i="11" s="1"/>
  <c r="S63" i="11" a="1"/>
  <c r="S63" i="11" s="1"/>
  <c r="S75" i="11" a="1"/>
  <c r="S75" i="11" s="1"/>
  <c r="S52" i="11" a="1"/>
  <c r="S52" i="11" s="1"/>
  <c r="S56" i="11" a="1"/>
  <c r="S56" i="11" s="1"/>
  <c r="S55" i="11" a="1"/>
  <c r="S55" i="11" s="1"/>
  <c r="S54" i="11" a="1"/>
  <c r="S54" i="11" s="1"/>
  <c r="M4" i="11"/>
  <c r="G32" i="22"/>
  <c r="G34" i="22"/>
  <c r="G36" i="22"/>
  <c r="G38" i="22"/>
  <c r="G18" i="22"/>
  <c r="G16" i="22"/>
  <c r="F83" i="20" a="1"/>
  <c r="F83" i="20" s="1"/>
  <c r="E83" i="20" a="1"/>
  <c r="E83" i="20" s="1"/>
  <c r="D83" i="20" a="1"/>
  <c r="D83" i="20" s="1"/>
  <c r="F82" i="20" a="1"/>
  <c r="F82" i="20" s="1"/>
  <c r="E82" i="20" a="1"/>
  <c r="E82" i="20" s="1"/>
  <c r="D82" i="20" a="1"/>
  <c r="D82" i="20" s="1"/>
  <c r="F81" i="20" a="1"/>
  <c r="F81" i="20" s="1"/>
  <c r="E81" i="20" a="1"/>
  <c r="E81" i="20" s="1"/>
  <c r="D81" i="20" a="1"/>
  <c r="D81" i="20" s="1"/>
  <c r="F75" i="20" a="1"/>
  <c r="F75" i="20" s="1"/>
  <c r="E75" i="20" a="1"/>
  <c r="E75" i="20" s="1"/>
  <c r="D75" i="20" a="1"/>
  <c r="D75" i="20" s="1"/>
  <c r="F73" i="20" a="1"/>
  <c r="F73" i="20" s="1"/>
  <c r="E73" i="20" a="1"/>
  <c r="E73" i="20" s="1"/>
  <c r="D73" i="20" a="1"/>
  <c r="D73" i="20" s="1"/>
  <c r="F72" i="20" a="1"/>
  <c r="F72" i="20" s="1"/>
  <c r="E72" i="20" a="1"/>
  <c r="E72" i="20" s="1"/>
  <c r="D72" i="20" a="1"/>
  <c r="D72" i="20" s="1"/>
  <c r="F67" i="20" a="1"/>
  <c r="F67" i="20" s="1"/>
  <c r="E67" i="20" a="1"/>
  <c r="E67" i="20" s="1"/>
  <c r="D67" i="20" a="1"/>
  <c r="D67" i="20" s="1"/>
  <c r="F66" i="20" a="1"/>
  <c r="F66" i="20" s="1"/>
  <c r="E66" i="20" a="1"/>
  <c r="E66" i="20" s="1"/>
  <c r="D66" i="20" a="1"/>
  <c r="D66" i="20" s="1"/>
  <c r="F64" i="20" a="1"/>
  <c r="F64" i="20" s="1"/>
  <c r="E64" i="20" a="1"/>
  <c r="E64" i="20" s="1"/>
  <c r="D64" i="20" a="1"/>
  <c r="D64" i="20" s="1"/>
  <c r="F63" i="20" a="1"/>
  <c r="F63" i="20" s="1"/>
  <c r="E63" i="20" a="1"/>
  <c r="E63" i="20" s="1"/>
  <c r="D63" i="20" a="1"/>
  <c r="D63" i="20" s="1"/>
  <c r="F62" i="20" a="1"/>
  <c r="F62" i="20" s="1"/>
  <c r="E62" i="20" a="1"/>
  <c r="E62" i="20" s="1"/>
  <c r="D62" i="20" a="1"/>
  <c r="D62" i="20" s="1"/>
  <c r="F60" i="20" a="1"/>
  <c r="F60" i="20" s="1"/>
  <c r="E60" i="20" a="1"/>
  <c r="E60" i="20" s="1"/>
  <c r="D60" i="20" a="1"/>
  <c r="D60" i="20" s="1"/>
  <c r="F59" i="20" a="1"/>
  <c r="F59" i="20" s="1"/>
  <c r="E59" i="20" a="1"/>
  <c r="E59" i="20" s="1"/>
  <c r="D59" i="20" a="1"/>
  <c r="D59" i="20" s="1"/>
  <c r="F58" i="20" a="1"/>
  <c r="F58" i="20" s="1"/>
  <c r="E58" i="20" a="1"/>
  <c r="E58" i="20" s="1"/>
  <c r="D58" i="20" a="1"/>
  <c r="D58" i="20" s="1"/>
  <c r="F56" i="20" a="1"/>
  <c r="F56" i="20" s="1"/>
  <c r="E56" i="20" a="1"/>
  <c r="E56" i="20" s="1"/>
  <c r="D56" i="20" a="1"/>
  <c r="D56" i="20" s="1"/>
  <c r="F55" i="20" a="1"/>
  <c r="F55" i="20" s="1"/>
  <c r="E55" i="20" a="1"/>
  <c r="E55" i="20" s="1"/>
  <c r="D55" i="20" a="1"/>
  <c r="D55" i="20" s="1"/>
  <c r="F54" i="20" a="1"/>
  <c r="F54" i="20" s="1"/>
  <c r="E54" i="20" a="1"/>
  <c r="E54" i="20" s="1"/>
  <c r="D54" i="20" a="1"/>
  <c r="D54" i="20" s="1"/>
  <c r="F52" i="20" a="1"/>
  <c r="F52" i="20" s="1"/>
  <c r="E52" i="20" a="1"/>
  <c r="E52" i="20" s="1"/>
  <c r="D52" i="20" a="1"/>
  <c r="D52" i="20" s="1"/>
  <c r="F51" i="20" a="1"/>
  <c r="F51" i="20" s="1"/>
  <c r="E51" i="20" a="1"/>
  <c r="E51" i="20" s="1"/>
  <c r="D51" i="20" a="1"/>
  <c r="D51" i="20" s="1"/>
  <c r="F50" i="20" a="1"/>
  <c r="F50" i="20" s="1"/>
  <c r="E50" i="20" a="1"/>
  <c r="E50" i="20" s="1"/>
  <c r="D50" i="20" a="1"/>
  <c r="D50" i="20" s="1"/>
  <c r="F44" i="20" a="1"/>
  <c r="F44" i="20" s="1"/>
  <c r="E44" i="20" a="1"/>
  <c r="E44" i="20" s="1"/>
  <c r="D44" i="20" a="1"/>
  <c r="D44" i="20" s="1"/>
  <c r="F43" i="20" a="1"/>
  <c r="F43" i="20" s="1"/>
  <c r="E43" i="20" a="1"/>
  <c r="E43" i="20" s="1"/>
  <c r="D43" i="20" a="1"/>
  <c r="D43" i="20" s="1"/>
  <c r="F42" i="20" a="1"/>
  <c r="F42" i="20" s="1"/>
  <c r="E42" i="20" a="1"/>
  <c r="E42" i="20" s="1"/>
  <c r="D42" i="20" a="1"/>
  <c r="D42" i="20" s="1"/>
  <c r="F40" i="20" a="1"/>
  <c r="F40" i="20" s="1"/>
  <c r="E40" i="20" a="1"/>
  <c r="E40" i="20" s="1"/>
  <c r="D40" i="20" a="1"/>
  <c r="D40" i="20" s="1"/>
  <c r="F39" i="20" a="1"/>
  <c r="F39" i="20" s="1"/>
  <c r="E39" i="20" a="1"/>
  <c r="E39" i="20" s="1"/>
  <c r="D39" i="20" a="1"/>
  <c r="D39" i="20" s="1"/>
  <c r="F38" i="20" a="1"/>
  <c r="F38" i="20" s="1"/>
  <c r="E38" i="20" a="1"/>
  <c r="E38" i="20" s="1"/>
  <c r="D38" i="20" a="1"/>
  <c r="D38" i="20" s="1"/>
  <c r="F36" i="20" a="1"/>
  <c r="F36" i="20" s="1"/>
  <c r="E36" i="20" a="1"/>
  <c r="E36" i="20" s="1"/>
  <c r="D36" i="20" a="1"/>
  <c r="D36" i="20" s="1"/>
  <c r="F34" i="20" a="1"/>
  <c r="F34" i="20" s="1"/>
  <c r="E34" i="20" a="1"/>
  <c r="E34" i="20" s="1"/>
  <c r="D34" i="20" a="1"/>
  <c r="D34" i="20" s="1"/>
  <c r="F33" i="20" a="1"/>
  <c r="F33" i="20" s="1"/>
  <c r="E33" i="20" a="1"/>
  <c r="E33" i="20" s="1"/>
  <c r="D33" i="20" a="1"/>
  <c r="D33" i="20" s="1"/>
  <c r="F31" i="20" a="1"/>
  <c r="F31" i="20" s="1"/>
  <c r="E31" i="20" a="1"/>
  <c r="E31" i="20" s="1"/>
  <c r="D31" i="20" a="1"/>
  <c r="D31" i="20" s="1"/>
  <c r="F30" i="20" a="1"/>
  <c r="F30" i="20" s="1"/>
  <c r="E30" i="20" a="1"/>
  <c r="E30" i="20" s="1"/>
  <c r="D30" i="20" a="1"/>
  <c r="D30" i="20" s="1"/>
  <c r="F29" i="20" a="1"/>
  <c r="F29" i="20" s="1"/>
  <c r="E29" i="20" a="1"/>
  <c r="E29" i="20" s="1"/>
  <c r="D29" i="20" a="1"/>
  <c r="D29" i="20" s="1"/>
  <c r="F27" i="20" a="1"/>
  <c r="F27" i="20" s="1"/>
  <c r="E27" i="20" a="1"/>
  <c r="E27" i="20" s="1"/>
  <c r="D27" i="20" a="1"/>
  <c r="D27" i="20" s="1"/>
  <c r="F26" i="20" a="1"/>
  <c r="F26" i="20" s="1"/>
  <c r="E26" i="20" a="1"/>
  <c r="E26" i="20" s="1"/>
  <c r="D26" i="20" a="1"/>
  <c r="D26" i="20" s="1"/>
  <c r="F25" i="20" a="1"/>
  <c r="F25" i="20" s="1"/>
  <c r="E25" i="20" a="1"/>
  <c r="E25" i="20" s="1"/>
  <c r="D25" i="20" a="1"/>
  <c r="D25" i="20" s="1"/>
  <c r="F23" i="20" a="1"/>
  <c r="F23" i="20" s="1"/>
  <c r="E23" i="20" a="1"/>
  <c r="E23" i="20" s="1"/>
  <c r="D23" i="20" a="1"/>
  <c r="D23" i="20" s="1"/>
  <c r="F22" i="20" a="1"/>
  <c r="F22" i="20" s="1"/>
  <c r="E22" i="20" a="1"/>
  <c r="E22" i="20" s="1"/>
  <c r="D22" i="20" a="1"/>
  <c r="D22" i="20" s="1"/>
  <c r="F21" i="20" a="1"/>
  <c r="F21" i="20" s="1"/>
  <c r="E21" i="20" a="1"/>
  <c r="E21" i="20" s="1"/>
  <c r="D21" i="20" a="1"/>
  <c r="D21" i="20" s="1"/>
  <c r="E81" i="19" a="1"/>
  <c r="E81" i="19" s="1"/>
  <c r="D81" i="19" a="1"/>
  <c r="D81" i="19" s="1"/>
  <c r="E80" i="19" a="1"/>
  <c r="E80" i="19" s="1"/>
  <c r="D80" i="19" a="1"/>
  <c r="D80" i="19" s="1"/>
  <c r="E79" i="19" a="1"/>
  <c r="E79" i="19" s="1"/>
  <c r="D79" i="19" a="1"/>
  <c r="D79" i="19" s="1"/>
  <c r="E78" i="19" a="1"/>
  <c r="E78" i="19" s="1"/>
  <c r="D78" i="19" a="1"/>
  <c r="D78" i="19" s="1"/>
  <c r="E77" i="19" a="1"/>
  <c r="E77" i="19" s="1"/>
  <c r="D77" i="19" a="1"/>
  <c r="D77" i="19" s="1"/>
  <c r="E75" i="19" a="1"/>
  <c r="E75" i="19" s="1"/>
  <c r="D75" i="19" a="1"/>
  <c r="D75" i="19" s="1"/>
  <c r="E74" i="19" a="1"/>
  <c r="E74" i="19" s="1"/>
  <c r="D74" i="19" a="1"/>
  <c r="D74" i="19" s="1"/>
  <c r="E73" i="19" a="1"/>
  <c r="E73" i="19" s="1"/>
  <c r="D73" i="19" a="1"/>
  <c r="D73" i="19" s="1"/>
  <c r="E72" i="19" a="1"/>
  <c r="E72" i="19" s="1"/>
  <c r="D72" i="19" a="1"/>
  <c r="D72" i="19" s="1"/>
  <c r="E71" i="19" a="1"/>
  <c r="E71" i="19" s="1"/>
  <c r="D71" i="19" a="1"/>
  <c r="D71" i="19" s="1"/>
  <c r="E69" i="19" a="1"/>
  <c r="E69" i="19" s="1"/>
  <c r="D69" i="19" a="1"/>
  <c r="D69" i="19" s="1"/>
  <c r="E68" i="19" a="1"/>
  <c r="E68" i="19" s="1"/>
  <c r="D68" i="19" a="1"/>
  <c r="D68" i="19" s="1"/>
  <c r="E67" i="19" a="1"/>
  <c r="E67" i="19" s="1"/>
  <c r="D67" i="19" a="1"/>
  <c r="D67" i="19" s="1"/>
  <c r="E66" i="19" a="1"/>
  <c r="E66" i="19" s="1"/>
  <c r="D66" i="19" a="1"/>
  <c r="D66" i="19" s="1"/>
  <c r="E65" i="19" a="1"/>
  <c r="E65" i="19" s="1"/>
  <c r="D65" i="19" a="1"/>
  <c r="D65" i="19" s="1"/>
  <c r="E63" i="19" a="1"/>
  <c r="E63" i="19" s="1"/>
  <c r="D63" i="19" a="1"/>
  <c r="D63" i="19" s="1"/>
  <c r="E62" i="19" a="1"/>
  <c r="E62" i="19" s="1"/>
  <c r="D62" i="19" a="1"/>
  <c r="D62" i="19" s="1"/>
  <c r="E61" i="19" a="1"/>
  <c r="E61" i="19" s="1"/>
  <c r="D61" i="19" a="1"/>
  <c r="D61" i="19" s="1"/>
  <c r="E60" i="19" a="1"/>
  <c r="E60" i="19" s="1"/>
  <c r="D60" i="19" a="1"/>
  <c r="D60" i="19" s="1"/>
  <c r="E59" i="19" a="1"/>
  <c r="E59" i="19" s="1"/>
  <c r="D59" i="19" a="1"/>
  <c r="D59" i="19" s="1"/>
  <c r="E57" i="19" a="1"/>
  <c r="E57" i="19" s="1"/>
  <c r="D57" i="19" a="1"/>
  <c r="D57" i="19" s="1"/>
  <c r="E56" i="19" a="1"/>
  <c r="E56" i="19" s="1"/>
  <c r="D56" i="19" a="1"/>
  <c r="D56" i="19" s="1"/>
  <c r="E55" i="19" a="1"/>
  <c r="E55" i="19" s="1"/>
  <c r="D55" i="19" a="1"/>
  <c r="D55" i="19" s="1"/>
  <c r="E54" i="19" a="1"/>
  <c r="E54" i="19" s="1"/>
  <c r="D54" i="19" a="1"/>
  <c r="D54" i="19" s="1"/>
  <c r="E53" i="19" a="1"/>
  <c r="E53" i="19" s="1"/>
  <c r="D53" i="19" a="1"/>
  <c r="D53" i="19" s="1"/>
  <c r="E51" i="19" a="1"/>
  <c r="E51" i="19" s="1"/>
  <c r="D51" i="19" a="1"/>
  <c r="D51" i="19" s="1"/>
  <c r="E50" i="19" a="1"/>
  <c r="E50" i="19" s="1"/>
  <c r="D50" i="19" a="1"/>
  <c r="D50" i="19" s="1"/>
  <c r="E49" i="19" a="1"/>
  <c r="E49" i="19" s="1"/>
  <c r="D49" i="19" a="1"/>
  <c r="D49" i="19" s="1"/>
  <c r="E48" i="19" a="1"/>
  <c r="E48" i="19" s="1"/>
  <c r="D48" i="19" a="1"/>
  <c r="D48" i="19" s="1"/>
  <c r="E47" i="19" a="1"/>
  <c r="E47" i="19" s="1"/>
  <c r="D47" i="19" a="1"/>
  <c r="D47" i="19" s="1"/>
  <c r="E45" i="19" a="1"/>
  <c r="E45" i="19" s="1"/>
  <c r="D45" i="19" a="1"/>
  <c r="D45" i="19" s="1"/>
  <c r="E44" i="19" a="1"/>
  <c r="E44" i="19" s="1"/>
  <c r="D44" i="19" a="1"/>
  <c r="D44" i="19" s="1"/>
  <c r="E43" i="19" a="1"/>
  <c r="E43" i="19" s="1"/>
  <c r="D43" i="19" a="1"/>
  <c r="D43" i="19" s="1"/>
  <c r="E42" i="19" a="1"/>
  <c r="E42" i="19" s="1"/>
  <c r="D42" i="19" a="1"/>
  <c r="D42" i="19" s="1"/>
  <c r="E41" i="19" a="1"/>
  <c r="E41" i="19" s="1"/>
  <c r="D41" i="19" a="1"/>
  <c r="D41" i="19" s="1"/>
  <c r="E39" i="19" a="1"/>
  <c r="E39" i="19" s="1"/>
  <c r="D39" i="19" a="1"/>
  <c r="D39" i="19" s="1"/>
  <c r="E38" i="19" a="1"/>
  <c r="E38" i="19" s="1"/>
  <c r="D38" i="19" a="1"/>
  <c r="D38" i="19" s="1"/>
  <c r="E37" i="19" a="1"/>
  <c r="E37" i="19" s="1"/>
  <c r="D37" i="19" a="1"/>
  <c r="D37" i="19" s="1"/>
  <c r="E36" i="19" a="1"/>
  <c r="E36" i="19" s="1"/>
  <c r="D36" i="19" a="1"/>
  <c r="D36" i="19" s="1"/>
  <c r="E35" i="19" a="1"/>
  <c r="E35" i="19" s="1"/>
  <c r="D35" i="19" a="1"/>
  <c r="D35" i="19" s="1"/>
  <c r="E33" i="19" a="1"/>
  <c r="E33" i="19" s="1"/>
  <c r="D33" i="19" a="1"/>
  <c r="D33" i="19" s="1"/>
  <c r="E32" i="19" a="1"/>
  <c r="E32" i="19" s="1"/>
  <c r="D32" i="19" a="1"/>
  <c r="D32" i="19" s="1"/>
  <c r="E31" i="19" a="1"/>
  <c r="E31" i="19" s="1"/>
  <c r="D31" i="19" a="1"/>
  <c r="D31" i="19" s="1"/>
  <c r="E30" i="19" a="1"/>
  <c r="E30" i="19" s="1"/>
  <c r="D30" i="19" a="1"/>
  <c r="D30" i="19" s="1"/>
  <c r="E29" i="19" a="1"/>
  <c r="E29" i="19" s="1"/>
  <c r="D29" i="19" a="1"/>
  <c r="D29" i="19" s="1"/>
  <c r="E27" i="19" a="1"/>
  <c r="E27" i="19" s="1"/>
  <c r="D27" i="19" a="1"/>
  <c r="D27" i="19" s="1"/>
  <c r="E26" i="19" a="1"/>
  <c r="E26" i="19" s="1"/>
  <c r="D26" i="19" a="1"/>
  <c r="D26" i="19" s="1"/>
  <c r="E25" i="19" a="1"/>
  <c r="E25" i="19" s="1"/>
  <c r="D25" i="19" a="1"/>
  <c r="D25" i="19" s="1"/>
  <c r="E24" i="19" a="1"/>
  <c r="E24" i="19" s="1"/>
  <c r="D24" i="19" a="1"/>
  <c r="D24" i="19" s="1"/>
  <c r="E23" i="19" a="1"/>
  <c r="E23" i="19" s="1"/>
  <c r="D23" i="19" a="1"/>
  <c r="D23" i="19" s="1"/>
  <c r="E21" i="19" a="1"/>
  <c r="E21" i="19" s="1"/>
  <c r="D21" i="19" a="1"/>
  <c r="D21" i="19" s="1"/>
  <c r="E20" i="19" a="1"/>
  <c r="E20" i="19" s="1"/>
  <c r="D20" i="19" a="1"/>
  <c r="D20" i="19" s="1"/>
  <c r="E19" i="19" a="1"/>
  <c r="E19" i="19" s="1"/>
  <c r="D19" i="19" a="1"/>
  <c r="D19" i="19" s="1"/>
  <c r="E18" i="19" a="1"/>
  <c r="E18" i="19" s="1"/>
  <c r="D18" i="19" a="1"/>
  <c r="D18" i="19" s="1"/>
  <c r="E17" i="19" a="1"/>
  <c r="E17" i="19" s="1"/>
  <c r="D17" i="19" a="1"/>
  <c r="D17" i="19" s="1"/>
  <c r="E15" i="19" a="1"/>
  <c r="E15" i="19" s="1"/>
  <c r="D15" i="19" a="1"/>
  <c r="D15" i="19" s="1"/>
  <c r="E14" i="19" a="1"/>
  <c r="E14" i="19" s="1"/>
  <c r="D14" i="19" a="1"/>
  <c r="D14" i="19" s="1"/>
  <c r="E13" i="19" a="1"/>
  <c r="E13" i="19" s="1"/>
  <c r="D13" i="19" a="1"/>
  <c r="D13" i="19" s="1"/>
  <c r="E12" i="19" a="1"/>
  <c r="E12" i="19" s="1"/>
  <c r="D12" i="19" a="1"/>
  <c r="D12" i="19" s="1"/>
  <c r="E11" i="19" a="1"/>
  <c r="E11" i="19" s="1"/>
  <c r="D11" i="19" a="1"/>
  <c r="D11" i="19" s="1"/>
  <c r="E9" i="19" a="1"/>
  <c r="E9" i="19" s="1"/>
  <c r="D9" i="19" a="1"/>
  <c r="D9" i="19" s="1"/>
  <c r="E8" i="19" a="1"/>
  <c r="E8" i="19" s="1"/>
  <c r="D8" i="19" a="1"/>
  <c r="D8" i="19" s="1"/>
  <c r="E7" i="19" a="1"/>
  <c r="E7" i="19" s="1"/>
  <c r="D7" i="19" a="1"/>
  <c r="D7" i="19" s="1"/>
  <c r="E6" i="19" a="1"/>
  <c r="E6" i="19" s="1"/>
  <c r="D6" i="19" a="1"/>
  <c r="D6" i="19" s="1"/>
  <c r="E5" i="19" a="1"/>
  <c r="E5" i="19" s="1"/>
  <c r="D5" i="19" a="1"/>
  <c r="D5" i="19" s="1"/>
  <c r="G82" i="11" a="1"/>
  <c r="G82" i="11" s="1"/>
  <c r="E81" i="11"/>
  <c r="G81" i="11" a="1"/>
  <c r="G81" i="11" s="1"/>
  <c r="J133" i="18" a="1"/>
  <c r="J133" i="18" s="1"/>
  <c r="I133" i="18" a="1"/>
  <c r="I133" i="18" s="1"/>
  <c r="H133" i="18" a="1"/>
  <c r="H133" i="18" s="1"/>
  <c r="G133" i="18" a="1"/>
  <c r="G133" i="18" s="1"/>
  <c r="F133" i="18" a="1"/>
  <c r="F133" i="18" s="1"/>
  <c r="E133" i="18" a="1"/>
  <c r="E133" i="18" s="1"/>
  <c r="D133" i="18" a="1"/>
  <c r="D133" i="18" s="1"/>
  <c r="C133" i="18"/>
  <c r="J132" i="18" a="1"/>
  <c r="J132" i="18" s="1"/>
  <c r="I132" i="18" a="1"/>
  <c r="I132" i="18" s="1"/>
  <c r="H132" i="18" a="1"/>
  <c r="H132" i="18" s="1"/>
  <c r="G132" i="18" a="1"/>
  <c r="G132" i="18" s="1"/>
  <c r="F132" i="18" a="1"/>
  <c r="F132" i="18" s="1"/>
  <c r="E132" i="18" a="1"/>
  <c r="E132" i="18" s="1"/>
  <c r="D132" i="18" a="1"/>
  <c r="D132" i="18" s="1"/>
  <c r="C132" i="18"/>
  <c r="J131" i="18" a="1"/>
  <c r="J131" i="18" s="1"/>
  <c r="I131" i="18" a="1"/>
  <c r="I131" i="18" s="1"/>
  <c r="H131" i="18" a="1"/>
  <c r="H131" i="18" s="1"/>
  <c r="G131" i="18" a="1"/>
  <c r="G131" i="18" s="1"/>
  <c r="F131" i="18" a="1"/>
  <c r="F131" i="18" s="1"/>
  <c r="E131" i="18" a="1"/>
  <c r="E131" i="18" s="1"/>
  <c r="D131" i="18" a="1"/>
  <c r="D131" i="18" s="1"/>
  <c r="C131" i="18"/>
  <c r="J130" i="18" a="1"/>
  <c r="J130" i="18" s="1"/>
  <c r="I130" i="18" a="1"/>
  <c r="I130" i="18" s="1"/>
  <c r="H130" i="18" a="1"/>
  <c r="H130" i="18" s="1"/>
  <c r="G130" i="18" a="1"/>
  <c r="G130" i="18" s="1"/>
  <c r="F130" i="18" a="1"/>
  <c r="F130" i="18" s="1"/>
  <c r="E130" i="18" a="1"/>
  <c r="E130" i="18" s="1"/>
  <c r="D130" i="18" a="1"/>
  <c r="D130" i="18" s="1"/>
  <c r="C130" i="18"/>
  <c r="J129" i="18" a="1"/>
  <c r="J129" i="18" s="1"/>
  <c r="I129" i="18" a="1"/>
  <c r="I129" i="18" s="1"/>
  <c r="H129" i="18" a="1"/>
  <c r="H129" i="18" s="1"/>
  <c r="G129" i="18" a="1"/>
  <c r="G129" i="18" s="1"/>
  <c r="F129" i="18" a="1"/>
  <c r="F129" i="18" s="1"/>
  <c r="E129" i="18" a="1"/>
  <c r="E129" i="18" s="1"/>
  <c r="D129" i="18" a="1"/>
  <c r="D129" i="18" s="1"/>
  <c r="C129" i="18"/>
  <c r="J128" i="18" a="1"/>
  <c r="J128" i="18" s="1"/>
  <c r="I128" i="18" a="1"/>
  <c r="I128" i="18" s="1"/>
  <c r="H128" i="18" a="1"/>
  <c r="H128" i="18" s="1"/>
  <c r="G128" i="18" a="1"/>
  <c r="G128" i="18" s="1"/>
  <c r="F128" i="18" a="1"/>
  <c r="F128" i="18" s="1"/>
  <c r="E128" i="18" a="1"/>
  <c r="E128" i="18" s="1"/>
  <c r="D128" i="18" a="1"/>
  <c r="D128" i="18" s="1"/>
  <c r="C128" i="18"/>
  <c r="J127" i="18" a="1"/>
  <c r="J127" i="18" s="1"/>
  <c r="I127" i="18" a="1"/>
  <c r="I127" i="18" s="1"/>
  <c r="H127" i="18" a="1"/>
  <c r="H127" i="18" s="1"/>
  <c r="G127" i="18" a="1"/>
  <c r="G127" i="18" s="1"/>
  <c r="F127" i="18" a="1"/>
  <c r="F127" i="18" s="1"/>
  <c r="E127" i="18" a="1"/>
  <c r="E127" i="18" s="1"/>
  <c r="D127" i="18" a="1"/>
  <c r="D127" i="18" s="1"/>
  <c r="C127" i="18"/>
  <c r="J126" i="18" a="1"/>
  <c r="J126" i="18" s="1"/>
  <c r="I126" i="18" a="1"/>
  <c r="I126" i="18" s="1"/>
  <c r="H126" i="18" a="1"/>
  <c r="H126" i="18" s="1"/>
  <c r="G126" i="18" a="1"/>
  <c r="G126" i="18" s="1"/>
  <c r="F126" i="18" a="1"/>
  <c r="F126" i="18" s="1"/>
  <c r="E126" i="18" a="1"/>
  <c r="E126" i="18" s="1"/>
  <c r="D126" i="18" a="1"/>
  <c r="D126" i="18" s="1"/>
  <c r="C126" i="18"/>
  <c r="J125" i="18" a="1"/>
  <c r="J125" i="18" s="1"/>
  <c r="I125" i="18" a="1"/>
  <c r="I125" i="18" s="1"/>
  <c r="H125" i="18" a="1"/>
  <c r="H125" i="18" s="1"/>
  <c r="G125" i="18" a="1"/>
  <c r="G125" i="18" s="1"/>
  <c r="F125" i="18" a="1"/>
  <c r="F125" i="18" s="1"/>
  <c r="E125" i="18" a="1"/>
  <c r="E125" i="18" s="1"/>
  <c r="D125" i="18" a="1"/>
  <c r="D125" i="18" s="1"/>
  <c r="C125" i="18"/>
  <c r="J124" i="18" a="1"/>
  <c r="J124" i="18" s="1"/>
  <c r="I124" i="18" a="1"/>
  <c r="I124" i="18" s="1"/>
  <c r="H124" i="18" a="1"/>
  <c r="H124" i="18" s="1"/>
  <c r="G124" i="18" a="1"/>
  <c r="G124" i="18" s="1"/>
  <c r="F124" i="18" a="1"/>
  <c r="F124" i="18" s="1"/>
  <c r="E124" i="18" a="1"/>
  <c r="E124" i="18" s="1"/>
  <c r="D124" i="18" a="1"/>
  <c r="D124" i="18" s="1"/>
  <c r="C124" i="18"/>
  <c r="J96" i="18" a="1"/>
  <c r="J96" i="18" s="1"/>
  <c r="I96" i="18" a="1"/>
  <c r="I96" i="18" s="1"/>
  <c r="H96" i="18" a="1"/>
  <c r="H96" i="18" s="1"/>
  <c r="G96" i="18" a="1"/>
  <c r="G96" i="18" s="1"/>
  <c r="F96" i="18" a="1"/>
  <c r="F96" i="18" s="1"/>
  <c r="E96" i="18" a="1"/>
  <c r="E96" i="18" s="1"/>
  <c r="D96" i="18" a="1"/>
  <c r="D96" i="18" s="1"/>
  <c r="C96" i="18"/>
  <c r="J95" i="18" a="1"/>
  <c r="J95" i="18" s="1"/>
  <c r="I95" i="18" a="1"/>
  <c r="I95" i="18" s="1"/>
  <c r="H95" i="18" a="1"/>
  <c r="H95" i="18" s="1"/>
  <c r="G95" i="18" a="1"/>
  <c r="G95" i="18" s="1"/>
  <c r="F95" i="18" a="1"/>
  <c r="F95" i="18" s="1"/>
  <c r="E95" i="18" a="1"/>
  <c r="E95" i="18" s="1"/>
  <c r="D95" i="18" a="1"/>
  <c r="D95" i="18" s="1"/>
  <c r="C95" i="18"/>
  <c r="J94" i="18" a="1"/>
  <c r="J94" i="18" s="1"/>
  <c r="I94" i="18" a="1"/>
  <c r="I94" i="18" s="1"/>
  <c r="H94" i="18" a="1"/>
  <c r="H94" i="18" s="1"/>
  <c r="G94" i="18" a="1"/>
  <c r="G94" i="18" s="1"/>
  <c r="F94" i="18" a="1"/>
  <c r="F94" i="18" s="1"/>
  <c r="E94" i="18" a="1"/>
  <c r="E94" i="18" s="1"/>
  <c r="D94" i="18" a="1"/>
  <c r="D94" i="18" s="1"/>
  <c r="C94" i="18"/>
  <c r="J93" i="18" a="1"/>
  <c r="J93" i="18" s="1"/>
  <c r="I93" i="18" a="1"/>
  <c r="I93" i="18" s="1"/>
  <c r="H93" i="18" a="1"/>
  <c r="H93" i="18" s="1"/>
  <c r="G93" i="18" a="1"/>
  <c r="G93" i="18" s="1"/>
  <c r="F93" i="18" a="1"/>
  <c r="F93" i="18" s="1"/>
  <c r="E93" i="18" a="1"/>
  <c r="E93" i="18" s="1"/>
  <c r="D93" i="18" a="1"/>
  <c r="D93" i="18" s="1"/>
  <c r="C93" i="18"/>
  <c r="J92" i="18" a="1"/>
  <c r="J92" i="18" s="1"/>
  <c r="I92" i="18" a="1"/>
  <c r="I92" i="18" s="1"/>
  <c r="H92" i="18" a="1"/>
  <c r="H92" i="18" s="1"/>
  <c r="G92" i="18" a="1"/>
  <c r="G92" i="18" s="1"/>
  <c r="F92" i="18" a="1"/>
  <c r="F92" i="18" s="1"/>
  <c r="E92" i="18" a="1"/>
  <c r="E92" i="18" s="1"/>
  <c r="D92" i="18" a="1"/>
  <c r="D92" i="18" s="1"/>
  <c r="C92" i="18"/>
  <c r="J91" i="18" a="1"/>
  <c r="J91" i="18" s="1"/>
  <c r="I91" i="18" a="1"/>
  <c r="I91" i="18" s="1"/>
  <c r="H91" i="18" a="1"/>
  <c r="H91" i="18" s="1"/>
  <c r="G91" i="18" a="1"/>
  <c r="G91" i="18" s="1"/>
  <c r="F91" i="18" a="1"/>
  <c r="F91" i="18" s="1"/>
  <c r="E91" i="18" a="1"/>
  <c r="E91" i="18" s="1"/>
  <c r="D91" i="18" a="1"/>
  <c r="D91" i="18" s="1"/>
  <c r="C91" i="18"/>
  <c r="J90" i="18" a="1"/>
  <c r="J90" i="18" s="1"/>
  <c r="I90" i="18" a="1"/>
  <c r="I90" i="18" s="1"/>
  <c r="H90" i="18" a="1"/>
  <c r="H90" i="18" s="1"/>
  <c r="G90" i="18" a="1"/>
  <c r="G90" i="18" s="1"/>
  <c r="F90" i="18" a="1"/>
  <c r="F90" i="18" s="1"/>
  <c r="E90" i="18" a="1"/>
  <c r="E90" i="18" s="1"/>
  <c r="D90" i="18" a="1"/>
  <c r="D90" i="18" s="1"/>
  <c r="C90" i="18"/>
  <c r="J89" i="18" a="1"/>
  <c r="J89" i="18" s="1"/>
  <c r="I89" i="18" a="1"/>
  <c r="I89" i="18" s="1"/>
  <c r="H89" i="18" a="1"/>
  <c r="H89" i="18" s="1"/>
  <c r="G89" i="18" a="1"/>
  <c r="G89" i="18" s="1"/>
  <c r="F89" i="18" a="1"/>
  <c r="F89" i="18" s="1"/>
  <c r="E89" i="18" a="1"/>
  <c r="E89" i="18" s="1"/>
  <c r="D89" i="18" a="1"/>
  <c r="D89" i="18" s="1"/>
  <c r="C89" i="18"/>
  <c r="J88" i="18" a="1"/>
  <c r="J88" i="18" s="1"/>
  <c r="I88" i="18" a="1"/>
  <c r="I88" i="18" s="1"/>
  <c r="H88" i="18" a="1"/>
  <c r="H88" i="18" s="1"/>
  <c r="G88" i="18" a="1"/>
  <c r="G88" i="18" s="1"/>
  <c r="F88" i="18" a="1"/>
  <c r="F88" i="18" s="1"/>
  <c r="E88" i="18" a="1"/>
  <c r="E88" i="18" s="1"/>
  <c r="D88" i="18" a="1"/>
  <c r="D88" i="18" s="1"/>
  <c r="C88" i="18"/>
  <c r="J87" i="18" a="1"/>
  <c r="J87" i="18" s="1"/>
  <c r="I87" i="18" a="1"/>
  <c r="I87" i="18" s="1"/>
  <c r="H87" i="18" a="1"/>
  <c r="H87" i="18" s="1"/>
  <c r="G87" i="18" a="1"/>
  <c r="G87" i="18" s="1"/>
  <c r="F87" i="18" a="1"/>
  <c r="F87" i="18" s="1"/>
  <c r="E87" i="18" a="1"/>
  <c r="E87" i="18" s="1"/>
  <c r="D87" i="18" a="1"/>
  <c r="D87" i="18" s="1"/>
  <c r="C87" i="18"/>
  <c r="J86" i="18" a="1"/>
  <c r="J86" i="18" s="1"/>
  <c r="I86" i="18" a="1"/>
  <c r="I86" i="18" s="1"/>
  <c r="H86" i="18" a="1"/>
  <c r="H86" i="18" s="1"/>
  <c r="G86" i="18" a="1"/>
  <c r="G86" i="18" s="1"/>
  <c r="F86" i="18" a="1"/>
  <c r="F86" i="18" s="1"/>
  <c r="E86" i="18" a="1"/>
  <c r="E86" i="18" s="1"/>
  <c r="D86" i="18" a="1"/>
  <c r="D86" i="18" s="1"/>
  <c r="C86" i="18"/>
  <c r="J85" i="18" a="1"/>
  <c r="J85" i="18" s="1"/>
  <c r="I85" i="18" a="1"/>
  <c r="I85" i="18" s="1"/>
  <c r="H85" i="18" a="1"/>
  <c r="H85" i="18" s="1"/>
  <c r="G85" i="18" a="1"/>
  <c r="G85" i="18" s="1"/>
  <c r="F85" i="18" a="1"/>
  <c r="F85" i="18" s="1"/>
  <c r="E85" i="18" a="1"/>
  <c r="E85" i="18" s="1"/>
  <c r="D85" i="18" a="1"/>
  <c r="D85" i="18" s="1"/>
  <c r="C85" i="18"/>
  <c r="J84" i="18" a="1"/>
  <c r="J84" i="18" s="1"/>
  <c r="I84" i="18" a="1"/>
  <c r="I84" i="18" s="1"/>
  <c r="H84" i="18" a="1"/>
  <c r="H84" i="18" s="1"/>
  <c r="G84" i="18" a="1"/>
  <c r="G84" i="18" s="1"/>
  <c r="F84" i="18" a="1"/>
  <c r="F84" i="18" s="1"/>
  <c r="E84" i="18" a="1"/>
  <c r="E84" i="18" s="1"/>
  <c r="D84" i="18" a="1"/>
  <c r="D84" i="18" s="1"/>
  <c r="C84" i="18"/>
  <c r="J83" i="18" a="1"/>
  <c r="J83" i="18" s="1"/>
  <c r="I83" i="18" a="1"/>
  <c r="I83" i="18" s="1"/>
  <c r="H83" i="18" a="1"/>
  <c r="H83" i="18" s="1"/>
  <c r="G83" i="18" a="1"/>
  <c r="G83" i="18" s="1"/>
  <c r="F83" i="18" a="1"/>
  <c r="F83" i="18" s="1"/>
  <c r="E83" i="18" a="1"/>
  <c r="E83" i="18" s="1"/>
  <c r="D83" i="18" a="1"/>
  <c r="D83" i="18" s="1"/>
  <c r="C83" i="18"/>
  <c r="J82" i="18" a="1"/>
  <c r="J82" i="18" s="1"/>
  <c r="I82" i="18" a="1"/>
  <c r="I82" i="18" s="1"/>
  <c r="H82" i="18" a="1"/>
  <c r="H82" i="18" s="1"/>
  <c r="G82" i="18" a="1"/>
  <c r="G82" i="18" s="1"/>
  <c r="F82" i="18" a="1"/>
  <c r="F82" i="18" s="1"/>
  <c r="E82" i="18" a="1"/>
  <c r="E82" i="18" s="1"/>
  <c r="D82" i="18" a="1"/>
  <c r="D82" i="18" s="1"/>
  <c r="C82" i="18"/>
  <c r="J81" i="18" a="1"/>
  <c r="J81" i="18" s="1"/>
  <c r="I81" i="18" a="1"/>
  <c r="I81" i="18" s="1"/>
  <c r="H81" i="18" a="1"/>
  <c r="H81" i="18" s="1"/>
  <c r="G81" i="18" a="1"/>
  <c r="G81" i="18" s="1"/>
  <c r="F81" i="18" a="1"/>
  <c r="F81" i="18" s="1"/>
  <c r="E81" i="18" a="1"/>
  <c r="E81" i="18" s="1"/>
  <c r="D81" i="18" a="1"/>
  <c r="D81" i="18" s="1"/>
  <c r="C81" i="18"/>
  <c r="J80" i="18" a="1"/>
  <c r="J80" i="18" s="1"/>
  <c r="I80" i="18" a="1"/>
  <c r="I80" i="18" s="1"/>
  <c r="H80" i="18" a="1"/>
  <c r="H80" i="18" s="1"/>
  <c r="G80" i="18" a="1"/>
  <c r="G80" i="18" s="1"/>
  <c r="F80" i="18" a="1"/>
  <c r="F80" i="18" s="1"/>
  <c r="E80" i="18" a="1"/>
  <c r="E80" i="18" s="1"/>
  <c r="D80" i="18" a="1"/>
  <c r="D80" i="18" s="1"/>
  <c r="C80" i="18"/>
  <c r="J79" i="18" a="1"/>
  <c r="J79" i="18" s="1"/>
  <c r="I79" i="18" a="1"/>
  <c r="I79" i="18" s="1"/>
  <c r="H79" i="18" a="1"/>
  <c r="H79" i="18" s="1"/>
  <c r="G79" i="18" a="1"/>
  <c r="G79" i="18" s="1"/>
  <c r="F79" i="18" a="1"/>
  <c r="F79" i="18" s="1"/>
  <c r="E79" i="18" a="1"/>
  <c r="E79" i="18" s="1"/>
  <c r="D79" i="18" a="1"/>
  <c r="D79" i="18" s="1"/>
  <c r="C79" i="18"/>
  <c r="J78" i="18" a="1"/>
  <c r="J78" i="18" s="1"/>
  <c r="I78" i="18" a="1"/>
  <c r="I78" i="18" s="1"/>
  <c r="H78" i="18" a="1"/>
  <c r="H78" i="18" s="1"/>
  <c r="G78" i="18" a="1"/>
  <c r="G78" i="18" s="1"/>
  <c r="F78" i="18" a="1"/>
  <c r="F78" i="18" s="1"/>
  <c r="E78" i="18" a="1"/>
  <c r="E78" i="18" s="1"/>
  <c r="D78" i="18" a="1"/>
  <c r="D78" i="18" s="1"/>
  <c r="C78" i="18"/>
  <c r="J77" i="18" a="1"/>
  <c r="J77" i="18" s="1"/>
  <c r="I77" i="18" a="1"/>
  <c r="I77" i="18" s="1"/>
  <c r="H77" i="18" a="1"/>
  <c r="H77" i="18" s="1"/>
  <c r="G77" i="18" a="1"/>
  <c r="G77" i="18" s="1"/>
  <c r="F77" i="18" a="1"/>
  <c r="F77" i="18" s="1"/>
  <c r="E77" i="18" a="1"/>
  <c r="E77" i="18" s="1"/>
  <c r="D77" i="18" a="1"/>
  <c r="D77" i="18" s="1"/>
  <c r="C77" i="18"/>
  <c r="J76" i="18" a="1"/>
  <c r="J76" i="18" s="1"/>
  <c r="I76" i="18" a="1"/>
  <c r="I76" i="18" s="1"/>
  <c r="H76" i="18" a="1"/>
  <c r="H76" i="18" s="1"/>
  <c r="G76" i="18" a="1"/>
  <c r="G76" i="18" s="1"/>
  <c r="F76" i="18" a="1"/>
  <c r="F76" i="18" s="1"/>
  <c r="E76" i="18" a="1"/>
  <c r="E76" i="18" s="1"/>
  <c r="D76" i="18" a="1"/>
  <c r="D76" i="18" s="1"/>
  <c r="C76" i="18"/>
  <c r="J75" i="18" a="1"/>
  <c r="J75" i="18" s="1"/>
  <c r="I75" i="18" a="1"/>
  <c r="I75" i="18" s="1"/>
  <c r="H75" i="18" a="1"/>
  <c r="H75" i="18" s="1"/>
  <c r="G75" i="18" a="1"/>
  <c r="G75" i="18" s="1"/>
  <c r="F75" i="18" a="1"/>
  <c r="F75" i="18" s="1"/>
  <c r="E75" i="18" a="1"/>
  <c r="E75" i="18" s="1"/>
  <c r="D75" i="18" a="1"/>
  <c r="D75" i="18" s="1"/>
  <c r="C75" i="18"/>
  <c r="J74" i="18" a="1"/>
  <c r="J74" i="18" s="1"/>
  <c r="I74" i="18" a="1"/>
  <c r="I74" i="18" s="1"/>
  <c r="H74" i="18" a="1"/>
  <c r="H74" i="18" s="1"/>
  <c r="G74" i="18" a="1"/>
  <c r="G74" i="18" s="1"/>
  <c r="F74" i="18" a="1"/>
  <c r="F74" i="18" s="1"/>
  <c r="E74" i="18" a="1"/>
  <c r="E74" i="18" s="1"/>
  <c r="D74" i="18" a="1"/>
  <c r="D74" i="18" s="1"/>
  <c r="C74" i="18"/>
  <c r="J73" i="18" a="1"/>
  <c r="J73" i="18" s="1"/>
  <c r="I73" i="18" a="1"/>
  <c r="I73" i="18" s="1"/>
  <c r="H73" i="18" a="1"/>
  <c r="H73" i="18" s="1"/>
  <c r="G73" i="18" a="1"/>
  <c r="G73" i="18" s="1"/>
  <c r="F73" i="18" a="1"/>
  <c r="F73" i="18" s="1"/>
  <c r="E73" i="18" a="1"/>
  <c r="E73" i="18" s="1"/>
  <c r="D73" i="18" a="1"/>
  <c r="D73" i="18" s="1"/>
  <c r="C73" i="18"/>
  <c r="J72" i="18" a="1"/>
  <c r="J72" i="18" s="1"/>
  <c r="I72" i="18" a="1"/>
  <c r="I72" i="18" s="1"/>
  <c r="H72" i="18" a="1"/>
  <c r="H72" i="18" s="1"/>
  <c r="G72" i="18" a="1"/>
  <c r="G72" i="18" s="1"/>
  <c r="F72" i="18" a="1"/>
  <c r="F72" i="18" s="1"/>
  <c r="E72" i="18" a="1"/>
  <c r="E72" i="18" s="1"/>
  <c r="D72" i="18" a="1"/>
  <c r="D72" i="18" s="1"/>
  <c r="C72" i="18"/>
  <c r="J71" i="18" a="1"/>
  <c r="J71" i="18" s="1"/>
  <c r="I71" i="18" a="1"/>
  <c r="I71" i="18" s="1"/>
  <c r="H71" i="18" a="1"/>
  <c r="H71" i="18" s="1"/>
  <c r="G71" i="18" a="1"/>
  <c r="G71" i="18" s="1"/>
  <c r="F71" i="18" a="1"/>
  <c r="F71" i="18" s="1"/>
  <c r="E71" i="18" a="1"/>
  <c r="E71" i="18" s="1"/>
  <c r="D71" i="18" a="1"/>
  <c r="D71" i="18" s="1"/>
  <c r="C71" i="18"/>
  <c r="J70" i="18" a="1"/>
  <c r="J70" i="18" s="1"/>
  <c r="I70" i="18" a="1"/>
  <c r="I70" i="18" s="1"/>
  <c r="H70" i="18" a="1"/>
  <c r="H70" i="18" s="1"/>
  <c r="G70" i="18" a="1"/>
  <c r="G70" i="18" s="1"/>
  <c r="F70" i="18" a="1"/>
  <c r="F70" i="18" s="1"/>
  <c r="E70" i="18" a="1"/>
  <c r="E70" i="18" s="1"/>
  <c r="D70" i="18" a="1"/>
  <c r="D70" i="18" s="1"/>
  <c r="C70" i="18"/>
  <c r="J69" i="18" a="1"/>
  <c r="J69" i="18" s="1"/>
  <c r="I69" i="18" a="1"/>
  <c r="I69" i="18" s="1"/>
  <c r="H69" i="18" a="1"/>
  <c r="H69" i="18" s="1"/>
  <c r="G69" i="18" a="1"/>
  <c r="G69" i="18" s="1"/>
  <c r="F69" i="18" a="1"/>
  <c r="F69" i="18" s="1"/>
  <c r="E69" i="18" a="1"/>
  <c r="E69" i="18" s="1"/>
  <c r="D69" i="18" a="1"/>
  <c r="D69" i="18" s="1"/>
  <c r="C69" i="18"/>
  <c r="J68" i="18" a="1"/>
  <c r="J68" i="18" s="1"/>
  <c r="I68" i="18" a="1"/>
  <c r="I68" i="18" s="1"/>
  <c r="H68" i="18" a="1"/>
  <c r="H68" i="18" s="1"/>
  <c r="G68" i="18" a="1"/>
  <c r="G68" i="18" s="1"/>
  <c r="F68" i="18" a="1"/>
  <c r="F68" i="18" s="1"/>
  <c r="E68" i="18" a="1"/>
  <c r="E68" i="18" s="1"/>
  <c r="D68" i="18" a="1"/>
  <c r="D68" i="18" s="1"/>
  <c r="C68" i="18"/>
  <c r="J67" i="18" a="1"/>
  <c r="J67" i="18" s="1"/>
  <c r="I67" i="18" a="1"/>
  <c r="I67" i="18" s="1"/>
  <c r="H67" i="18" a="1"/>
  <c r="H67" i="18" s="1"/>
  <c r="G67" i="18" a="1"/>
  <c r="G67" i="18" s="1"/>
  <c r="F67" i="18" a="1"/>
  <c r="F67" i="18" s="1"/>
  <c r="E67" i="18" a="1"/>
  <c r="E67" i="18" s="1"/>
  <c r="D67" i="18" a="1"/>
  <c r="D67" i="18" s="1"/>
  <c r="C67" i="18"/>
  <c r="J66" i="18" a="1"/>
  <c r="J66" i="18" s="1"/>
  <c r="I66" i="18" a="1"/>
  <c r="I66" i="18" s="1"/>
  <c r="H66" i="18" a="1"/>
  <c r="H66" i="18" s="1"/>
  <c r="G66" i="18" a="1"/>
  <c r="G66" i="18" s="1"/>
  <c r="F66" i="18" a="1"/>
  <c r="F66" i="18" s="1"/>
  <c r="E66" i="18" a="1"/>
  <c r="E66" i="18" s="1"/>
  <c r="D66" i="18" a="1"/>
  <c r="D66" i="18" s="1"/>
  <c r="C66" i="18"/>
  <c r="J65" i="18" a="1"/>
  <c r="J65" i="18" s="1"/>
  <c r="I65" i="18" a="1"/>
  <c r="I65" i="18" s="1"/>
  <c r="H65" i="18" a="1"/>
  <c r="H65" i="18" s="1"/>
  <c r="G65" i="18" a="1"/>
  <c r="G65" i="18" s="1"/>
  <c r="F65" i="18" a="1"/>
  <c r="F65" i="18" s="1"/>
  <c r="E65" i="18" a="1"/>
  <c r="E65" i="18" s="1"/>
  <c r="D65" i="18" a="1"/>
  <c r="D65" i="18" s="1"/>
  <c r="C65" i="18"/>
  <c r="J64" i="18" a="1"/>
  <c r="J64" i="18" s="1"/>
  <c r="I64" i="18" a="1"/>
  <c r="I64" i="18" s="1"/>
  <c r="H64" i="18" a="1"/>
  <c r="H64" i="18" s="1"/>
  <c r="G64" i="18" a="1"/>
  <c r="G64" i="18" s="1"/>
  <c r="F64" i="18" a="1"/>
  <c r="F64" i="18" s="1"/>
  <c r="E64" i="18" a="1"/>
  <c r="E64" i="18" s="1"/>
  <c r="D64" i="18" a="1"/>
  <c r="D64" i="18" s="1"/>
  <c r="C64" i="18"/>
  <c r="J63" i="18" a="1"/>
  <c r="J63" i="18" s="1"/>
  <c r="I63" i="18" a="1"/>
  <c r="I63" i="18" s="1"/>
  <c r="H63" i="18" a="1"/>
  <c r="H63" i="18" s="1"/>
  <c r="G63" i="18" a="1"/>
  <c r="G63" i="18" s="1"/>
  <c r="F63" i="18" a="1"/>
  <c r="F63" i="18" s="1"/>
  <c r="E63" i="18" a="1"/>
  <c r="E63" i="18" s="1"/>
  <c r="D63" i="18" a="1"/>
  <c r="D63" i="18" s="1"/>
  <c r="C63" i="18"/>
  <c r="J62" i="18" a="1"/>
  <c r="J62" i="18" s="1"/>
  <c r="I62" i="18" a="1"/>
  <c r="I62" i="18" s="1"/>
  <c r="H62" i="18" a="1"/>
  <c r="H62" i="18" s="1"/>
  <c r="G62" i="18" a="1"/>
  <c r="G62" i="18" s="1"/>
  <c r="F62" i="18" a="1"/>
  <c r="F62" i="18" s="1"/>
  <c r="E62" i="18" a="1"/>
  <c r="E62" i="18" s="1"/>
  <c r="D62" i="18" a="1"/>
  <c r="D62" i="18" s="1"/>
  <c r="C62" i="18"/>
  <c r="J61" i="18" a="1"/>
  <c r="J61" i="18" s="1"/>
  <c r="I61" i="18" a="1"/>
  <c r="I61" i="18" s="1"/>
  <c r="H61" i="18" a="1"/>
  <c r="H61" i="18" s="1"/>
  <c r="G61" i="18" a="1"/>
  <c r="G61" i="18" s="1"/>
  <c r="F61" i="18" a="1"/>
  <c r="F61" i="18" s="1"/>
  <c r="E61" i="18" a="1"/>
  <c r="E61" i="18" s="1"/>
  <c r="D61" i="18" a="1"/>
  <c r="D61" i="18" s="1"/>
  <c r="C61" i="18"/>
  <c r="J60" i="18" a="1"/>
  <c r="J60" i="18" s="1"/>
  <c r="I60" i="18" a="1"/>
  <c r="I60" i="18" s="1"/>
  <c r="H60" i="18" a="1"/>
  <c r="H60" i="18" s="1"/>
  <c r="G60" i="18" a="1"/>
  <c r="G60" i="18" s="1"/>
  <c r="F60" i="18" a="1"/>
  <c r="F60" i="18" s="1"/>
  <c r="E60" i="18" a="1"/>
  <c r="E60" i="18" s="1"/>
  <c r="D60" i="18" a="1"/>
  <c r="D60" i="18" s="1"/>
  <c r="C60" i="18"/>
  <c r="J59" i="18" a="1"/>
  <c r="J59" i="18" s="1"/>
  <c r="I59" i="18" a="1"/>
  <c r="I59" i="18" s="1"/>
  <c r="H59" i="18" a="1"/>
  <c r="H59" i="18" s="1"/>
  <c r="G59" i="18" a="1"/>
  <c r="G59" i="18" s="1"/>
  <c r="F59" i="18" a="1"/>
  <c r="F59" i="18" s="1"/>
  <c r="E59" i="18" a="1"/>
  <c r="E59" i="18" s="1"/>
  <c r="D59" i="18" a="1"/>
  <c r="D59" i="18" s="1"/>
  <c r="C59" i="18"/>
  <c r="J58" i="18" a="1"/>
  <c r="J58" i="18" s="1"/>
  <c r="I58" i="18" a="1"/>
  <c r="I58" i="18" s="1"/>
  <c r="H58" i="18" a="1"/>
  <c r="H58" i="18" s="1"/>
  <c r="G58" i="18" a="1"/>
  <c r="G58" i="18" s="1"/>
  <c r="F58" i="18" a="1"/>
  <c r="F58" i="18" s="1"/>
  <c r="E58" i="18" a="1"/>
  <c r="E58" i="18" s="1"/>
  <c r="D58" i="18" a="1"/>
  <c r="D58" i="18" s="1"/>
  <c r="C58" i="18"/>
  <c r="J57" i="18" a="1"/>
  <c r="J57" i="18" s="1"/>
  <c r="I57" i="18" a="1"/>
  <c r="I57" i="18" s="1"/>
  <c r="H57" i="18" a="1"/>
  <c r="H57" i="18" s="1"/>
  <c r="G57" i="18" a="1"/>
  <c r="G57" i="18" s="1"/>
  <c r="F57" i="18" a="1"/>
  <c r="F57" i="18" s="1"/>
  <c r="E57" i="18" a="1"/>
  <c r="E57" i="18" s="1"/>
  <c r="D57" i="18" a="1"/>
  <c r="D57" i="18" s="1"/>
  <c r="C57" i="18"/>
  <c r="J56" i="18" a="1"/>
  <c r="J56" i="18" s="1"/>
  <c r="I56" i="18" a="1"/>
  <c r="I56" i="18" s="1"/>
  <c r="H56" i="18" a="1"/>
  <c r="H56" i="18" s="1"/>
  <c r="G56" i="18" a="1"/>
  <c r="G56" i="18" s="1"/>
  <c r="F56" i="18" a="1"/>
  <c r="F56" i="18" s="1"/>
  <c r="E56" i="18" a="1"/>
  <c r="E56" i="18" s="1"/>
  <c r="D56" i="18" a="1"/>
  <c r="D56" i="18" s="1"/>
  <c r="C56" i="18"/>
  <c r="J55" i="18" a="1"/>
  <c r="J55" i="18" s="1"/>
  <c r="I55" i="18" a="1"/>
  <c r="I55" i="18" s="1"/>
  <c r="H55" i="18" a="1"/>
  <c r="H55" i="18" s="1"/>
  <c r="G55" i="18" a="1"/>
  <c r="G55" i="18" s="1"/>
  <c r="F55" i="18" a="1"/>
  <c r="F55" i="18" s="1"/>
  <c r="E55" i="18" a="1"/>
  <c r="E55" i="18" s="1"/>
  <c r="D55" i="18" a="1"/>
  <c r="D55" i="18" s="1"/>
  <c r="C55" i="18"/>
  <c r="J54" i="18" a="1"/>
  <c r="J54" i="18" s="1"/>
  <c r="I54" i="18" a="1"/>
  <c r="I54" i="18" s="1"/>
  <c r="H54" i="18" a="1"/>
  <c r="H54" i="18" s="1"/>
  <c r="G54" i="18" a="1"/>
  <c r="G54" i="18" s="1"/>
  <c r="F54" i="18" a="1"/>
  <c r="F54" i="18" s="1"/>
  <c r="E54" i="18" a="1"/>
  <c r="E54" i="18" s="1"/>
  <c r="D54" i="18" a="1"/>
  <c r="D54" i="18" s="1"/>
  <c r="C54" i="18"/>
  <c r="J53" i="18" a="1"/>
  <c r="J53" i="18" s="1"/>
  <c r="I53" i="18" a="1"/>
  <c r="I53" i="18" s="1"/>
  <c r="H53" i="18" a="1"/>
  <c r="H53" i="18" s="1"/>
  <c r="G53" i="18" a="1"/>
  <c r="G53" i="18" s="1"/>
  <c r="F53" i="18" a="1"/>
  <c r="F53" i="18" s="1"/>
  <c r="E53" i="18" a="1"/>
  <c r="E53" i="18" s="1"/>
  <c r="D53" i="18" a="1"/>
  <c r="D53" i="18" s="1"/>
  <c r="C53" i="18"/>
  <c r="J52" i="18" a="1"/>
  <c r="J52" i="18" s="1"/>
  <c r="I52" i="18" a="1"/>
  <c r="I52" i="18" s="1"/>
  <c r="H52" i="18" a="1"/>
  <c r="H52" i="18" s="1"/>
  <c r="G52" i="18" a="1"/>
  <c r="G52" i="18" s="1"/>
  <c r="F52" i="18" a="1"/>
  <c r="F52" i="18" s="1"/>
  <c r="E52" i="18" a="1"/>
  <c r="E52" i="18" s="1"/>
  <c r="D52" i="18" a="1"/>
  <c r="D52" i="18" s="1"/>
  <c r="C52" i="18"/>
  <c r="J51" i="18" a="1"/>
  <c r="J51" i="18" s="1"/>
  <c r="I51" i="18" a="1"/>
  <c r="I51" i="18" s="1"/>
  <c r="H51" i="18" a="1"/>
  <c r="H51" i="18" s="1"/>
  <c r="G51" i="18" a="1"/>
  <c r="G51" i="18" s="1"/>
  <c r="F51" i="18" a="1"/>
  <c r="F51" i="18" s="1"/>
  <c r="E51" i="18" a="1"/>
  <c r="E51" i="18" s="1"/>
  <c r="D51" i="18" a="1"/>
  <c r="D51" i="18" s="1"/>
  <c r="C51" i="18"/>
  <c r="J50" i="18" a="1"/>
  <c r="J50" i="18" s="1"/>
  <c r="I50" i="18" a="1"/>
  <c r="I50" i="18" s="1"/>
  <c r="H50" i="18" a="1"/>
  <c r="H50" i="18" s="1"/>
  <c r="G50" i="18" a="1"/>
  <c r="G50" i="18" s="1"/>
  <c r="F50" i="18" a="1"/>
  <c r="F50" i="18" s="1"/>
  <c r="E50" i="18" a="1"/>
  <c r="E50" i="18" s="1"/>
  <c r="D50" i="18" a="1"/>
  <c r="D50" i="18" s="1"/>
  <c r="C50" i="18"/>
  <c r="J49" i="18" a="1"/>
  <c r="J49" i="18" s="1"/>
  <c r="I49" i="18" a="1"/>
  <c r="I49" i="18" s="1"/>
  <c r="H49" i="18" a="1"/>
  <c r="H49" i="18" s="1"/>
  <c r="G49" i="18" a="1"/>
  <c r="G49" i="18" s="1"/>
  <c r="F49" i="18" a="1"/>
  <c r="F49" i="18" s="1"/>
  <c r="E49" i="18" a="1"/>
  <c r="E49" i="18" s="1"/>
  <c r="D49" i="18" a="1"/>
  <c r="D49" i="18" s="1"/>
  <c r="C49" i="18"/>
  <c r="J48" i="18" a="1"/>
  <c r="J48" i="18" s="1"/>
  <c r="I48" i="18" a="1"/>
  <c r="I48" i="18" s="1"/>
  <c r="H48" i="18" a="1"/>
  <c r="H48" i="18" s="1"/>
  <c r="G48" i="18" a="1"/>
  <c r="G48" i="18" s="1"/>
  <c r="F48" i="18" a="1"/>
  <c r="F48" i="18" s="1"/>
  <c r="E48" i="18" a="1"/>
  <c r="E48" i="18" s="1"/>
  <c r="D48" i="18" a="1"/>
  <c r="D48" i="18" s="1"/>
  <c r="C48" i="18"/>
  <c r="J47" i="18" a="1"/>
  <c r="J47" i="18" s="1"/>
  <c r="I47" i="18" a="1"/>
  <c r="I47" i="18" s="1"/>
  <c r="H47" i="18" a="1"/>
  <c r="H47" i="18" s="1"/>
  <c r="G47" i="18" a="1"/>
  <c r="G47" i="18" s="1"/>
  <c r="F47" i="18" a="1"/>
  <c r="F47" i="18" s="1"/>
  <c r="E47" i="18" a="1"/>
  <c r="E47" i="18" s="1"/>
  <c r="D47" i="18" a="1"/>
  <c r="D47" i="18" s="1"/>
  <c r="C47" i="18"/>
  <c r="J46" i="18" a="1"/>
  <c r="J46" i="18" s="1"/>
  <c r="I46" i="18" a="1"/>
  <c r="I46" i="18" s="1"/>
  <c r="H46" i="18" a="1"/>
  <c r="H46" i="18" s="1"/>
  <c r="G46" i="18" a="1"/>
  <c r="G46" i="18" s="1"/>
  <c r="F46" i="18" a="1"/>
  <c r="F46" i="18" s="1"/>
  <c r="E46" i="18" a="1"/>
  <c r="E46" i="18" s="1"/>
  <c r="D46" i="18" a="1"/>
  <c r="D46" i="18" s="1"/>
  <c r="C46" i="18"/>
  <c r="J45" i="18" a="1"/>
  <c r="J45" i="18" s="1"/>
  <c r="I45" i="18" a="1"/>
  <c r="I45" i="18" s="1"/>
  <c r="H45" i="18" a="1"/>
  <c r="H45" i="18" s="1"/>
  <c r="G45" i="18" a="1"/>
  <c r="G45" i="18" s="1"/>
  <c r="F45" i="18" a="1"/>
  <c r="F45" i="18" s="1"/>
  <c r="E45" i="18" a="1"/>
  <c r="E45" i="18" s="1"/>
  <c r="D45" i="18" a="1"/>
  <c r="D45" i="18" s="1"/>
  <c r="C45" i="18"/>
  <c r="J44" i="18" a="1"/>
  <c r="J44" i="18" s="1"/>
  <c r="I44" i="18" a="1"/>
  <c r="I44" i="18" s="1"/>
  <c r="H44" i="18" a="1"/>
  <c r="H44" i="18" s="1"/>
  <c r="G44" i="18" a="1"/>
  <c r="G44" i="18" s="1"/>
  <c r="F44" i="18" a="1"/>
  <c r="F44" i="18" s="1"/>
  <c r="E44" i="18" a="1"/>
  <c r="E44" i="18" s="1"/>
  <c r="D44" i="18" a="1"/>
  <c r="D44" i="18" s="1"/>
  <c r="C44" i="18"/>
  <c r="J43" i="18" a="1"/>
  <c r="J43" i="18" s="1"/>
  <c r="I43" i="18" a="1"/>
  <c r="I43" i="18" s="1"/>
  <c r="H43" i="18" a="1"/>
  <c r="H43" i="18" s="1"/>
  <c r="G43" i="18" a="1"/>
  <c r="G43" i="18" s="1"/>
  <c r="F43" i="18" a="1"/>
  <c r="F43" i="18" s="1"/>
  <c r="E43" i="18" a="1"/>
  <c r="E43" i="18" s="1"/>
  <c r="D43" i="18" a="1"/>
  <c r="D43" i="18" s="1"/>
  <c r="C43" i="18"/>
  <c r="J42" i="18" a="1"/>
  <c r="J42" i="18" s="1"/>
  <c r="I42" i="18" a="1"/>
  <c r="I42" i="18" s="1"/>
  <c r="H42" i="18" a="1"/>
  <c r="H42" i="18" s="1"/>
  <c r="G42" i="18" a="1"/>
  <c r="G42" i="18" s="1"/>
  <c r="F42" i="18" a="1"/>
  <c r="F42" i="18" s="1"/>
  <c r="E42" i="18" a="1"/>
  <c r="E42" i="18" s="1"/>
  <c r="D42" i="18" a="1"/>
  <c r="D42" i="18" s="1"/>
  <c r="C42" i="18"/>
  <c r="J41" i="18" a="1"/>
  <c r="J41" i="18" s="1"/>
  <c r="I41" i="18" a="1"/>
  <c r="I41" i="18" s="1"/>
  <c r="H41" i="18" a="1"/>
  <c r="H41" i="18" s="1"/>
  <c r="G41" i="18" a="1"/>
  <c r="G41" i="18" s="1"/>
  <c r="F41" i="18" a="1"/>
  <c r="F41" i="18" s="1"/>
  <c r="E41" i="18" a="1"/>
  <c r="E41" i="18" s="1"/>
  <c r="D41" i="18" a="1"/>
  <c r="D41" i="18" s="1"/>
  <c r="C41" i="18"/>
  <c r="J40" i="18" a="1"/>
  <c r="J40" i="18" s="1"/>
  <c r="I40" i="18" a="1"/>
  <c r="I40" i="18" s="1"/>
  <c r="H40" i="18" a="1"/>
  <c r="H40" i="18" s="1"/>
  <c r="G40" i="18" a="1"/>
  <c r="G40" i="18" s="1"/>
  <c r="F40" i="18" a="1"/>
  <c r="F40" i="18" s="1"/>
  <c r="E40" i="18" a="1"/>
  <c r="E40" i="18" s="1"/>
  <c r="D40" i="18" a="1"/>
  <c r="D40" i="18" s="1"/>
  <c r="C40" i="18"/>
  <c r="J39" i="18" a="1"/>
  <c r="J39" i="18" s="1"/>
  <c r="I39" i="18" a="1"/>
  <c r="I39" i="18" s="1"/>
  <c r="H39" i="18" a="1"/>
  <c r="H39" i="18" s="1"/>
  <c r="G39" i="18" a="1"/>
  <c r="G39" i="18" s="1"/>
  <c r="F39" i="18" a="1"/>
  <c r="F39" i="18" s="1"/>
  <c r="E39" i="18" a="1"/>
  <c r="E39" i="18" s="1"/>
  <c r="D39" i="18" a="1"/>
  <c r="D39" i="18" s="1"/>
  <c r="C39" i="18"/>
  <c r="J38" i="18" a="1"/>
  <c r="J38" i="18" s="1"/>
  <c r="I38" i="18" a="1"/>
  <c r="I38" i="18" s="1"/>
  <c r="H38" i="18" a="1"/>
  <c r="H38" i="18" s="1"/>
  <c r="G38" i="18" a="1"/>
  <c r="G38" i="18" s="1"/>
  <c r="F38" i="18" a="1"/>
  <c r="F38" i="18" s="1"/>
  <c r="E38" i="18" a="1"/>
  <c r="E38" i="18" s="1"/>
  <c r="D38" i="18" a="1"/>
  <c r="D38" i="18" s="1"/>
  <c r="C38" i="18"/>
  <c r="J37" i="18" a="1"/>
  <c r="J37" i="18" s="1"/>
  <c r="I37" i="18" a="1"/>
  <c r="I37" i="18" s="1"/>
  <c r="H37" i="18" a="1"/>
  <c r="H37" i="18" s="1"/>
  <c r="G37" i="18" a="1"/>
  <c r="G37" i="18" s="1"/>
  <c r="F37" i="18" a="1"/>
  <c r="F37" i="18" s="1"/>
  <c r="E37" i="18" a="1"/>
  <c r="E37" i="18" s="1"/>
  <c r="D37" i="18" a="1"/>
  <c r="D37" i="18" s="1"/>
  <c r="C37" i="18"/>
  <c r="J36" i="18" a="1"/>
  <c r="J36" i="18" s="1"/>
  <c r="I36" i="18" a="1"/>
  <c r="I36" i="18" s="1"/>
  <c r="H36" i="18" a="1"/>
  <c r="H36" i="18" s="1"/>
  <c r="G36" i="18" a="1"/>
  <c r="G36" i="18" s="1"/>
  <c r="F36" i="18" a="1"/>
  <c r="F36" i="18" s="1"/>
  <c r="E36" i="18" a="1"/>
  <c r="E36" i="18" s="1"/>
  <c r="D36" i="18" a="1"/>
  <c r="D36" i="18" s="1"/>
  <c r="C36" i="18"/>
  <c r="J35" i="18" a="1"/>
  <c r="J35" i="18" s="1"/>
  <c r="I35" i="18" a="1"/>
  <c r="I35" i="18" s="1"/>
  <c r="H35" i="18" a="1"/>
  <c r="H35" i="18" s="1"/>
  <c r="G35" i="18" a="1"/>
  <c r="G35" i="18" s="1"/>
  <c r="F35" i="18" a="1"/>
  <c r="F35" i="18" s="1"/>
  <c r="E35" i="18" a="1"/>
  <c r="E35" i="18" s="1"/>
  <c r="D35" i="18" a="1"/>
  <c r="D35" i="18" s="1"/>
  <c r="C35" i="18"/>
  <c r="J34" i="18" a="1"/>
  <c r="J34" i="18" s="1"/>
  <c r="I34" i="18" a="1"/>
  <c r="I34" i="18" s="1"/>
  <c r="H34" i="18" a="1"/>
  <c r="H34" i="18" s="1"/>
  <c r="G34" i="18" a="1"/>
  <c r="G34" i="18" s="1"/>
  <c r="F34" i="18" a="1"/>
  <c r="F34" i="18" s="1"/>
  <c r="E34" i="18" a="1"/>
  <c r="E34" i="18" s="1"/>
  <c r="D34" i="18" a="1"/>
  <c r="D34" i="18" s="1"/>
  <c r="C34" i="18"/>
  <c r="J33" i="18" a="1"/>
  <c r="J33" i="18" s="1"/>
  <c r="I33" i="18" a="1"/>
  <c r="I33" i="18" s="1"/>
  <c r="H33" i="18" a="1"/>
  <c r="H33" i="18" s="1"/>
  <c r="G33" i="18" a="1"/>
  <c r="G33" i="18" s="1"/>
  <c r="F33" i="18" a="1"/>
  <c r="F33" i="18" s="1"/>
  <c r="E33" i="18" a="1"/>
  <c r="E33" i="18" s="1"/>
  <c r="D33" i="18" a="1"/>
  <c r="D33" i="18" s="1"/>
  <c r="C33" i="18"/>
  <c r="J32" i="18" a="1"/>
  <c r="J32" i="18" s="1"/>
  <c r="I32" i="18" a="1"/>
  <c r="I32" i="18" s="1"/>
  <c r="H32" i="18" a="1"/>
  <c r="H32" i="18" s="1"/>
  <c r="G32" i="18" a="1"/>
  <c r="G32" i="18" s="1"/>
  <c r="F32" i="18" a="1"/>
  <c r="F32" i="18" s="1"/>
  <c r="E32" i="18" a="1"/>
  <c r="E32" i="18" s="1"/>
  <c r="D32" i="18" a="1"/>
  <c r="D32" i="18" s="1"/>
  <c r="C32" i="18"/>
  <c r="J31" i="18" a="1"/>
  <c r="J31" i="18" s="1"/>
  <c r="I31" i="18" a="1"/>
  <c r="I31" i="18" s="1"/>
  <c r="H31" i="18" a="1"/>
  <c r="H31" i="18" s="1"/>
  <c r="G31" i="18" a="1"/>
  <c r="G31" i="18" s="1"/>
  <c r="F31" i="18" a="1"/>
  <c r="F31" i="18" s="1"/>
  <c r="E31" i="18" a="1"/>
  <c r="E31" i="18" s="1"/>
  <c r="D31" i="18" a="1"/>
  <c r="D31" i="18" s="1"/>
  <c r="C31" i="18"/>
  <c r="J30" i="18" a="1"/>
  <c r="J30" i="18" s="1"/>
  <c r="I30" i="18" a="1"/>
  <c r="I30" i="18" s="1"/>
  <c r="H30" i="18" a="1"/>
  <c r="H30" i="18" s="1"/>
  <c r="G30" i="18" a="1"/>
  <c r="G30" i="18" s="1"/>
  <c r="F30" i="18" a="1"/>
  <c r="F30" i="18" s="1"/>
  <c r="E30" i="18" a="1"/>
  <c r="E30" i="18" s="1"/>
  <c r="D30" i="18" a="1"/>
  <c r="D30" i="18" s="1"/>
  <c r="C30" i="18"/>
  <c r="J29" i="18" a="1"/>
  <c r="J29" i="18" s="1"/>
  <c r="I29" i="18" a="1"/>
  <c r="I29" i="18" s="1"/>
  <c r="H29" i="18" a="1"/>
  <c r="H29" i="18" s="1"/>
  <c r="G29" i="18" a="1"/>
  <c r="G29" i="18" s="1"/>
  <c r="F29" i="18" a="1"/>
  <c r="F29" i="18" s="1"/>
  <c r="E29" i="18" a="1"/>
  <c r="E29" i="18" s="1"/>
  <c r="D29" i="18" a="1"/>
  <c r="D29" i="18" s="1"/>
  <c r="C29" i="18"/>
  <c r="J28" i="18" a="1"/>
  <c r="J28" i="18" s="1"/>
  <c r="I28" i="18" a="1"/>
  <c r="I28" i="18" s="1"/>
  <c r="H28" i="18" a="1"/>
  <c r="H28" i="18" s="1"/>
  <c r="G28" i="18" a="1"/>
  <c r="G28" i="18" s="1"/>
  <c r="F28" i="18" a="1"/>
  <c r="F28" i="18" s="1"/>
  <c r="E28" i="18" a="1"/>
  <c r="E28" i="18" s="1"/>
  <c r="D28" i="18" a="1"/>
  <c r="D28" i="18" s="1"/>
  <c r="C28" i="18"/>
  <c r="J27" i="18" a="1"/>
  <c r="J27" i="18" s="1"/>
  <c r="I27" i="18" a="1"/>
  <c r="I27" i="18" s="1"/>
  <c r="H27" i="18" a="1"/>
  <c r="H27" i="18" s="1"/>
  <c r="G27" i="18" a="1"/>
  <c r="G27" i="18" s="1"/>
  <c r="F27" i="18" a="1"/>
  <c r="F27" i="18" s="1"/>
  <c r="E27" i="18" a="1"/>
  <c r="E27" i="18" s="1"/>
  <c r="D27" i="18" a="1"/>
  <c r="D27" i="18" s="1"/>
  <c r="C27" i="18"/>
  <c r="J26" i="18" a="1"/>
  <c r="J26" i="18" s="1"/>
  <c r="I26" i="18" a="1"/>
  <c r="I26" i="18" s="1"/>
  <c r="H26" i="18" a="1"/>
  <c r="H26" i="18" s="1"/>
  <c r="G26" i="18" a="1"/>
  <c r="G26" i="18" s="1"/>
  <c r="F26" i="18" a="1"/>
  <c r="F26" i="18" s="1"/>
  <c r="E26" i="18" a="1"/>
  <c r="E26" i="18" s="1"/>
  <c r="D26" i="18" a="1"/>
  <c r="D26" i="18" s="1"/>
  <c r="C26" i="18"/>
  <c r="J25" i="18" a="1"/>
  <c r="J25" i="18" s="1"/>
  <c r="I25" i="18" a="1"/>
  <c r="I25" i="18" s="1"/>
  <c r="H25" i="18" a="1"/>
  <c r="H25" i="18" s="1"/>
  <c r="G25" i="18" a="1"/>
  <c r="G25" i="18" s="1"/>
  <c r="F25" i="18" a="1"/>
  <c r="F25" i="18" s="1"/>
  <c r="E25" i="18" a="1"/>
  <c r="E25" i="18" s="1"/>
  <c r="D25" i="18" a="1"/>
  <c r="D25" i="18" s="1"/>
  <c r="C25" i="18"/>
  <c r="J24" i="18" a="1"/>
  <c r="J24" i="18" s="1"/>
  <c r="I24" i="18" a="1"/>
  <c r="I24" i="18" s="1"/>
  <c r="H24" i="18" a="1"/>
  <c r="H24" i="18" s="1"/>
  <c r="G24" i="18" a="1"/>
  <c r="G24" i="18" s="1"/>
  <c r="F24" i="18" a="1"/>
  <c r="F24" i="18" s="1"/>
  <c r="E24" i="18" a="1"/>
  <c r="E24" i="18" s="1"/>
  <c r="D24" i="18" a="1"/>
  <c r="D24" i="18" s="1"/>
  <c r="C24" i="18"/>
  <c r="J23" i="18" a="1"/>
  <c r="J23" i="18" s="1"/>
  <c r="I23" i="18" a="1"/>
  <c r="I23" i="18" s="1"/>
  <c r="H23" i="18" a="1"/>
  <c r="H23" i="18" s="1"/>
  <c r="G23" i="18" a="1"/>
  <c r="G23" i="18" s="1"/>
  <c r="F23" i="18" a="1"/>
  <c r="F23" i="18" s="1"/>
  <c r="E23" i="18" a="1"/>
  <c r="E23" i="18" s="1"/>
  <c r="D23" i="18" a="1"/>
  <c r="D23" i="18" s="1"/>
  <c r="C23" i="18"/>
  <c r="J22" i="18" a="1"/>
  <c r="J22" i="18" s="1"/>
  <c r="I22" i="18" a="1"/>
  <c r="I22" i="18" s="1"/>
  <c r="H22" i="18" a="1"/>
  <c r="H22" i="18" s="1"/>
  <c r="G22" i="18" a="1"/>
  <c r="G22" i="18" s="1"/>
  <c r="F22" i="18" a="1"/>
  <c r="F22" i="18" s="1"/>
  <c r="E22" i="18" a="1"/>
  <c r="E22" i="18" s="1"/>
  <c r="D22" i="18" a="1"/>
  <c r="D22" i="18" s="1"/>
  <c r="C22" i="18"/>
  <c r="J21" i="18" a="1"/>
  <c r="J21" i="18" s="1"/>
  <c r="I21" i="18" a="1"/>
  <c r="I21" i="18" s="1"/>
  <c r="H21" i="18" a="1"/>
  <c r="H21" i="18" s="1"/>
  <c r="G21" i="18" a="1"/>
  <c r="G21" i="18" s="1"/>
  <c r="F21" i="18" a="1"/>
  <c r="F21" i="18" s="1"/>
  <c r="E21" i="18" a="1"/>
  <c r="E21" i="18" s="1"/>
  <c r="D21" i="18" a="1"/>
  <c r="D21" i="18" s="1"/>
  <c r="C21" i="18"/>
  <c r="J20" i="18" a="1"/>
  <c r="J20" i="18" s="1"/>
  <c r="I20" i="18" a="1"/>
  <c r="I20" i="18" s="1"/>
  <c r="H20" i="18" a="1"/>
  <c r="H20" i="18" s="1"/>
  <c r="G20" i="18" a="1"/>
  <c r="G20" i="18" s="1"/>
  <c r="F20" i="18" a="1"/>
  <c r="F20" i="18" s="1"/>
  <c r="E20" i="18" a="1"/>
  <c r="E20" i="18" s="1"/>
  <c r="D20" i="18" a="1"/>
  <c r="D20" i="18" s="1"/>
  <c r="C20" i="18"/>
  <c r="J19" i="18" a="1"/>
  <c r="J19" i="18" s="1"/>
  <c r="I19" i="18" a="1"/>
  <c r="I19" i="18" s="1"/>
  <c r="H19" i="18" a="1"/>
  <c r="H19" i="18" s="1"/>
  <c r="G19" i="18" a="1"/>
  <c r="G19" i="18" s="1"/>
  <c r="F19" i="18" a="1"/>
  <c r="F19" i="18" s="1"/>
  <c r="E19" i="18" a="1"/>
  <c r="E19" i="18" s="1"/>
  <c r="D19" i="18" a="1"/>
  <c r="D19" i="18" s="1"/>
  <c r="C19" i="18"/>
  <c r="J18" i="18" a="1"/>
  <c r="J18" i="18" s="1"/>
  <c r="I18" i="18" a="1"/>
  <c r="I18" i="18" s="1"/>
  <c r="H18" i="18" a="1"/>
  <c r="H18" i="18" s="1"/>
  <c r="G18" i="18" a="1"/>
  <c r="G18" i="18" s="1"/>
  <c r="F18" i="18" a="1"/>
  <c r="F18" i="18" s="1"/>
  <c r="E18" i="18" a="1"/>
  <c r="E18" i="18" s="1"/>
  <c r="D18" i="18" a="1"/>
  <c r="D18" i="18" s="1"/>
  <c r="C18" i="18"/>
  <c r="J17" i="18" a="1"/>
  <c r="J17" i="18" s="1"/>
  <c r="I17" i="18" a="1"/>
  <c r="I17" i="18" s="1"/>
  <c r="H17" i="18" a="1"/>
  <c r="H17" i="18" s="1"/>
  <c r="G17" i="18" a="1"/>
  <c r="G17" i="18" s="1"/>
  <c r="F17" i="18" a="1"/>
  <c r="F17" i="18" s="1"/>
  <c r="E17" i="18" a="1"/>
  <c r="E17" i="18" s="1"/>
  <c r="D17" i="18" a="1"/>
  <c r="D17" i="18" s="1"/>
  <c r="C17" i="18"/>
  <c r="M83" i="11" a="1"/>
  <c r="M83" i="11" s="1"/>
  <c r="L83" i="11" a="1"/>
  <c r="L83" i="11" s="1"/>
  <c r="K83" i="11" a="1"/>
  <c r="K83" i="11" s="1"/>
  <c r="J83" i="11" a="1"/>
  <c r="J83" i="11" s="1"/>
  <c r="I83" i="11" a="1"/>
  <c r="I83" i="11" s="1"/>
  <c r="H83" i="11" a="1"/>
  <c r="H83" i="11" s="1"/>
  <c r="G83" i="11" a="1"/>
  <c r="G83" i="11" s="1"/>
  <c r="M82" i="11" a="1"/>
  <c r="M82" i="11" s="1"/>
  <c r="L82" i="11" a="1"/>
  <c r="L82" i="11" s="1"/>
  <c r="K82" i="11" a="1"/>
  <c r="K82" i="11" s="1"/>
  <c r="J82" i="11" a="1"/>
  <c r="J82" i="11" s="1"/>
  <c r="I82" i="11" a="1"/>
  <c r="I82" i="11" s="1"/>
  <c r="H82" i="11" a="1"/>
  <c r="H82" i="11" s="1"/>
  <c r="M81" i="11" a="1"/>
  <c r="M81" i="11" s="1"/>
  <c r="L81" i="11" a="1"/>
  <c r="L81" i="11" s="1"/>
  <c r="K81" i="11" a="1"/>
  <c r="K81" i="11" s="1"/>
  <c r="J81" i="11" a="1"/>
  <c r="J81" i="11" s="1"/>
  <c r="I81" i="11" a="1"/>
  <c r="I81" i="11" s="1"/>
  <c r="H81" i="11" a="1"/>
  <c r="H81" i="11" s="1"/>
  <c r="M80" i="11" a="1"/>
  <c r="M80" i="11" s="1"/>
  <c r="L80" i="11" a="1"/>
  <c r="L80" i="11" s="1"/>
  <c r="K80" i="11" a="1"/>
  <c r="K80" i="11" s="1"/>
  <c r="J80" i="11" a="1"/>
  <c r="J80" i="11" s="1"/>
  <c r="I80" i="11" a="1"/>
  <c r="I80" i="11" s="1"/>
  <c r="H80" i="11" a="1"/>
  <c r="H80" i="11" s="1"/>
  <c r="G80" i="11" a="1"/>
  <c r="G80" i="11" s="1"/>
  <c r="M75" i="11" a="1"/>
  <c r="M75" i="11" s="1"/>
  <c r="L75" i="11" a="1"/>
  <c r="L75" i="11" s="1"/>
  <c r="K75" i="11" a="1"/>
  <c r="K75" i="11" s="1"/>
  <c r="J75" i="11" a="1"/>
  <c r="J75" i="11" s="1"/>
  <c r="I75" i="11" a="1"/>
  <c r="I75" i="11" s="1"/>
  <c r="H75" i="11" a="1"/>
  <c r="H75" i="11" s="1"/>
  <c r="G75" i="11" a="1"/>
  <c r="G75" i="11" s="1"/>
  <c r="M74" i="11" a="1"/>
  <c r="M74" i="11" s="1"/>
  <c r="L74" i="11" a="1"/>
  <c r="L74" i="11" s="1"/>
  <c r="K74" i="11" a="1"/>
  <c r="K74" i="11" s="1"/>
  <c r="J74" i="11" a="1"/>
  <c r="J74" i="11" s="1"/>
  <c r="I74" i="11" a="1"/>
  <c r="I74" i="11" s="1"/>
  <c r="H74" i="11" a="1"/>
  <c r="H74" i="11" s="1"/>
  <c r="G74" i="11" a="1"/>
  <c r="G74" i="11" s="1"/>
  <c r="M73" i="11" a="1"/>
  <c r="M73" i="11" s="1"/>
  <c r="L73" i="11" a="1"/>
  <c r="L73" i="11" s="1"/>
  <c r="K73" i="11" a="1"/>
  <c r="K73" i="11" s="1"/>
  <c r="J73" i="11" a="1"/>
  <c r="J73" i="11" s="1"/>
  <c r="I73" i="11" a="1"/>
  <c r="I73" i="11" s="1"/>
  <c r="H73" i="11" a="1"/>
  <c r="H73" i="11" s="1"/>
  <c r="G73" i="11" a="1"/>
  <c r="G73" i="11" s="1"/>
  <c r="M72" i="11" a="1"/>
  <c r="M72" i="11" s="1"/>
  <c r="L72" i="11" a="1"/>
  <c r="L72" i="11" s="1"/>
  <c r="K72" i="11" a="1"/>
  <c r="K72" i="11" s="1"/>
  <c r="J72" i="11" a="1"/>
  <c r="J72" i="11" s="1"/>
  <c r="I72" i="11" a="1"/>
  <c r="I72" i="11" s="1"/>
  <c r="H72" i="11" a="1"/>
  <c r="H72" i="11" s="1"/>
  <c r="G72" i="11" a="1"/>
  <c r="G72" i="11" s="1"/>
  <c r="M71" i="11" a="1"/>
  <c r="M71" i="11" s="1"/>
  <c r="L71" i="11" a="1"/>
  <c r="L71" i="11" s="1"/>
  <c r="K71" i="11" a="1"/>
  <c r="K71" i="11" s="1"/>
  <c r="J71" i="11" a="1"/>
  <c r="J71" i="11" s="1"/>
  <c r="I71" i="11" a="1"/>
  <c r="I71" i="11" s="1"/>
  <c r="H71" i="11" a="1"/>
  <c r="H71" i="11" s="1"/>
  <c r="G71" i="11" a="1"/>
  <c r="G71" i="11" s="1"/>
  <c r="M70" i="11" a="1"/>
  <c r="M70" i="11" s="1"/>
  <c r="L70" i="11" a="1"/>
  <c r="L70" i="11" s="1"/>
  <c r="K70" i="11" a="1"/>
  <c r="K70" i="11" s="1"/>
  <c r="J70" i="11" a="1"/>
  <c r="J70" i="11" s="1"/>
  <c r="I70" i="11" a="1"/>
  <c r="I70" i="11" s="1"/>
  <c r="H70" i="11" a="1"/>
  <c r="H70" i="11" s="1"/>
  <c r="G70" i="11" a="1"/>
  <c r="G70" i="11" s="1"/>
  <c r="M65" i="11" a="1"/>
  <c r="M65" i="11" s="1"/>
  <c r="L65" i="11" a="1"/>
  <c r="L65" i="11" s="1"/>
  <c r="K65" i="11" a="1"/>
  <c r="K65" i="11" s="1"/>
  <c r="J65" i="11" a="1"/>
  <c r="J65" i="11" s="1"/>
  <c r="I65" i="11" a="1"/>
  <c r="I65" i="11" s="1"/>
  <c r="H65" i="11" a="1"/>
  <c r="H65" i="11" s="1"/>
  <c r="G65" i="11" a="1"/>
  <c r="G65" i="11" s="1"/>
  <c r="M64" i="11" a="1"/>
  <c r="M64" i="11" s="1"/>
  <c r="L64" i="11" a="1"/>
  <c r="L64" i="11" s="1"/>
  <c r="K64" i="11" a="1"/>
  <c r="K64" i="11" s="1"/>
  <c r="J64" i="11" a="1"/>
  <c r="J64" i="11" s="1"/>
  <c r="I64" i="11" a="1"/>
  <c r="I64" i="11" s="1"/>
  <c r="H64" i="11" a="1"/>
  <c r="H64" i="11" s="1"/>
  <c r="G64" i="11" a="1"/>
  <c r="G64" i="11" s="1"/>
  <c r="M63" i="11" a="1"/>
  <c r="M63" i="11" s="1"/>
  <c r="L63" i="11" a="1"/>
  <c r="L63" i="11" s="1"/>
  <c r="K63" i="11" a="1"/>
  <c r="K63" i="11" s="1"/>
  <c r="J63" i="11" a="1"/>
  <c r="J63" i="11" s="1"/>
  <c r="I63" i="11" a="1"/>
  <c r="I63" i="11" s="1"/>
  <c r="H63" i="11" a="1"/>
  <c r="H63" i="11" s="1"/>
  <c r="G63" i="11" a="1"/>
  <c r="G63" i="11" s="1"/>
  <c r="M62" i="11" a="1"/>
  <c r="M62" i="11" s="1"/>
  <c r="L62" i="11" a="1"/>
  <c r="L62" i="11" s="1"/>
  <c r="K62" i="11" a="1"/>
  <c r="K62" i="11" s="1"/>
  <c r="J62" i="11" a="1"/>
  <c r="J62" i="11" s="1"/>
  <c r="I62" i="11" a="1"/>
  <c r="I62" i="11" s="1"/>
  <c r="H62" i="11" a="1"/>
  <c r="H62" i="11" s="1"/>
  <c r="G62" i="11" a="1"/>
  <c r="G62" i="11" s="1"/>
  <c r="M61" i="11" a="1"/>
  <c r="M61" i="11" s="1"/>
  <c r="L61" i="11" a="1"/>
  <c r="L61" i="11" s="1"/>
  <c r="K61" i="11" a="1"/>
  <c r="K61" i="11" s="1"/>
  <c r="J61" i="11" a="1"/>
  <c r="J61" i="11" s="1"/>
  <c r="I61" i="11" a="1"/>
  <c r="I61" i="11" s="1"/>
  <c r="H61" i="11" a="1"/>
  <c r="H61" i="11" s="1"/>
  <c r="G61" i="11" a="1"/>
  <c r="G61" i="11" s="1"/>
  <c r="M60" i="11" a="1"/>
  <c r="M60" i="11" s="1"/>
  <c r="L60" i="11" a="1"/>
  <c r="L60" i="11" s="1"/>
  <c r="K60" i="11" a="1"/>
  <c r="K60" i="11" s="1"/>
  <c r="J60" i="11" a="1"/>
  <c r="J60" i="11" s="1"/>
  <c r="I60" i="11" a="1"/>
  <c r="I60" i="11" s="1"/>
  <c r="H60" i="11" a="1"/>
  <c r="H60" i="11" s="1"/>
  <c r="G60" i="11" a="1"/>
  <c r="G60" i="11" s="1"/>
  <c r="M56" i="11" a="1"/>
  <c r="M56" i="11" s="1"/>
  <c r="L56" i="11" a="1"/>
  <c r="L56" i="11" s="1"/>
  <c r="K56" i="11" a="1"/>
  <c r="K56" i="11" s="1"/>
  <c r="J56" i="11" a="1"/>
  <c r="J56" i="11" s="1"/>
  <c r="I56" i="11" a="1"/>
  <c r="I56" i="11" s="1"/>
  <c r="H56" i="11" a="1"/>
  <c r="H56" i="11" s="1"/>
  <c r="G56" i="11" a="1"/>
  <c r="G56" i="11" s="1"/>
  <c r="M55" i="11" a="1"/>
  <c r="M55" i="11" s="1"/>
  <c r="L55" i="11" a="1"/>
  <c r="L55" i="11" s="1"/>
  <c r="K55" i="11" a="1"/>
  <c r="K55" i="11" s="1"/>
  <c r="J55" i="11" a="1"/>
  <c r="J55" i="11" s="1"/>
  <c r="I55" i="11" a="1"/>
  <c r="I55" i="11" s="1"/>
  <c r="H55" i="11" a="1"/>
  <c r="H55" i="11" s="1"/>
  <c r="G55" i="11" a="1"/>
  <c r="G55" i="11" s="1"/>
  <c r="M54" i="11" a="1"/>
  <c r="M54" i="11" s="1"/>
  <c r="L54" i="11" a="1"/>
  <c r="L54" i="11" s="1"/>
  <c r="K54" i="11" a="1"/>
  <c r="K54" i="11" s="1"/>
  <c r="J54" i="11" a="1"/>
  <c r="J54" i="11" s="1"/>
  <c r="I54" i="11" a="1"/>
  <c r="I54" i="11" s="1"/>
  <c r="H54" i="11" a="1"/>
  <c r="H54" i="11" s="1"/>
  <c r="G54" i="11" a="1"/>
  <c r="G54" i="11" s="1"/>
  <c r="M53" i="11" a="1"/>
  <c r="M53" i="11" s="1"/>
  <c r="L53" i="11" a="1"/>
  <c r="L53" i="11" s="1"/>
  <c r="K53" i="11" a="1"/>
  <c r="K53" i="11" s="1"/>
  <c r="J53" i="11" a="1"/>
  <c r="J53" i="11" s="1"/>
  <c r="I53" i="11" a="1"/>
  <c r="I53" i="11" s="1"/>
  <c r="H53" i="11" a="1"/>
  <c r="H53" i="11" s="1"/>
  <c r="G53" i="11" a="1"/>
  <c r="G53" i="11" s="1"/>
  <c r="M52" i="11" a="1"/>
  <c r="M52" i="11" s="1"/>
  <c r="L52" i="11" a="1"/>
  <c r="L52" i="11" s="1"/>
  <c r="K52" i="11" a="1"/>
  <c r="K52" i="11" s="1"/>
  <c r="J52" i="11" a="1"/>
  <c r="J52" i="11" s="1"/>
  <c r="I52" i="11" a="1"/>
  <c r="I52" i="11" s="1"/>
  <c r="H52" i="11" a="1"/>
  <c r="H52" i="11" s="1"/>
  <c r="G52" i="11" a="1"/>
  <c r="G52" i="11" s="1"/>
  <c r="E83" i="11"/>
  <c r="E82" i="11"/>
  <c r="E80" i="11"/>
  <c r="E75" i="11"/>
  <c r="E74" i="11"/>
  <c r="E73" i="11"/>
  <c r="E72" i="11"/>
  <c r="E71" i="11"/>
  <c r="E70" i="11"/>
  <c r="E65" i="11"/>
  <c r="E64" i="11"/>
  <c r="E63" i="11"/>
  <c r="E62" i="11"/>
  <c r="E61" i="11"/>
  <c r="E60" i="11"/>
  <c r="E56" i="11"/>
  <c r="E55" i="11"/>
  <c r="E54" i="11"/>
  <c r="E53" i="11"/>
  <c r="E52" i="11"/>
  <c r="C56" i="11"/>
  <c r="C55" i="11"/>
  <c r="C54" i="11"/>
  <c r="C53" i="11"/>
  <c r="C52" i="11"/>
  <c r="I2" i="4"/>
  <c r="A5" i="11" s="1"/>
  <c r="F24" i="11"/>
  <c r="L24" i="11" s="1" a="1"/>
  <c r="L24" i="11" s="1"/>
  <c r="F23" i="11"/>
  <c r="J23" i="11" s="1" a="1"/>
  <c r="J23" i="11" s="1"/>
  <c r="F22" i="11"/>
  <c r="I22" i="11" s="1" a="1"/>
  <c r="I22" i="11" s="1"/>
  <c r="F79" i="11"/>
  <c r="J79" i="11" s="1" a="1"/>
  <c r="J79" i="11" s="1"/>
  <c r="F51" i="11"/>
  <c r="H51" i="11" s="1" a="1"/>
  <c r="H51" i="11" s="1"/>
  <c r="F46" i="11"/>
  <c r="H46" i="11" s="1" a="1"/>
  <c r="H46" i="11" s="1"/>
  <c r="F45" i="11"/>
  <c r="H45" i="11" s="1" a="1"/>
  <c r="H45" i="11" s="1"/>
  <c r="F44" i="11"/>
  <c r="K44" i="11" s="1" a="1"/>
  <c r="K44" i="11" s="1"/>
  <c r="F43" i="11"/>
  <c r="I43" i="11" s="1" a="1"/>
  <c r="I43" i="11" s="1"/>
  <c r="F42" i="11"/>
  <c r="L42" i="11" s="1" a="1"/>
  <c r="L42" i="11" s="1"/>
  <c r="F41" i="11"/>
  <c r="J41" i="11" s="1" a="1"/>
  <c r="J41" i="11" s="1"/>
  <c r="F40" i="11"/>
  <c r="H40" i="11" s="1" a="1"/>
  <c r="H40" i="11" s="1"/>
  <c r="F36" i="11"/>
  <c r="I36" i="11" s="1" a="1"/>
  <c r="I36" i="11" s="1"/>
  <c r="F35" i="11"/>
  <c r="J35" i="11" s="1" a="1"/>
  <c r="J35" i="11" s="1"/>
  <c r="F34" i="11"/>
  <c r="J34" i="11" s="1" a="1"/>
  <c r="J34" i="11" s="1"/>
  <c r="F33" i="11"/>
  <c r="H33" i="11" s="1" a="1"/>
  <c r="H33" i="11" s="1"/>
  <c r="F32" i="11"/>
  <c r="J32" i="11" s="1" a="1"/>
  <c r="J32" i="11" s="1"/>
  <c r="F31" i="11"/>
  <c r="L31" i="11" s="1" a="1"/>
  <c r="L31" i="11" s="1"/>
  <c r="F26" i="11"/>
  <c r="J26" i="11" s="1" a="1"/>
  <c r="J26" i="11" s="1"/>
  <c r="F25" i="11"/>
  <c r="H25" i="11" s="1" a="1"/>
  <c r="H25" i="11" s="1"/>
  <c r="F21" i="11"/>
  <c r="K21" i="11" s="1" a="1"/>
  <c r="K21" i="11" s="1"/>
  <c r="F20" i="11"/>
  <c r="J20" i="11" s="1" a="1"/>
  <c r="J20" i="11" s="1"/>
  <c r="F19" i="11"/>
  <c r="I19" i="11" s="1" a="1"/>
  <c r="I19" i="11" s="1"/>
  <c r="F18" i="11"/>
  <c r="M18" i="11" s="1" a="1"/>
  <c r="M18" i="11" s="1"/>
  <c r="F9" i="11"/>
  <c r="H9" i="11" s="1" a="1"/>
  <c r="H9" i="11" s="1"/>
  <c r="F10" i="11"/>
  <c r="H10" i="11" s="1" a="1"/>
  <c r="H10" i="11" s="1"/>
  <c r="F11" i="11"/>
  <c r="L11" i="11" s="1" a="1"/>
  <c r="L11" i="11" s="1"/>
  <c r="F12" i="11"/>
  <c r="M12" i="11" s="1" a="1"/>
  <c r="M12" i="11" s="1"/>
  <c r="F13" i="11"/>
  <c r="L13" i="11" s="1" a="1"/>
  <c r="L13" i="11" s="1"/>
  <c r="F14" i="11"/>
  <c r="G14" i="11" s="1" a="1"/>
  <c r="G14" i="11" s="1"/>
  <c r="F8" i="11"/>
  <c r="G8" i="11" s="1" a="1"/>
  <c r="G8" i="11" s="1"/>
  <c r="C5" i="18"/>
  <c r="C6" i="18"/>
  <c r="C7" i="18"/>
  <c r="C8" i="18"/>
  <c r="C9" i="18"/>
  <c r="C10" i="18"/>
  <c r="C11" i="18"/>
  <c r="C12" i="18"/>
  <c r="C13" i="18"/>
  <c r="C14" i="18"/>
  <c r="C15" i="18"/>
  <c r="C16" i="18"/>
  <c r="C97" i="18"/>
  <c r="C98" i="18"/>
  <c r="C99" i="18"/>
  <c r="C100" i="18"/>
  <c r="C101" i="18"/>
  <c r="C102" i="18"/>
  <c r="C103" i="18"/>
  <c r="C104" i="18"/>
  <c r="C105" i="18"/>
  <c r="C106" i="18"/>
  <c r="C107" i="18"/>
  <c r="C108" i="18"/>
  <c r="C109" i="18"/>
  <c r="C110" i="18"/>
  <c r="C111" i="18"/>
  <c r="C112" i="18"/>
  <c r="C113" i="18"/>
  <c r="C114" i="18"/>
  <c r="C115" i="18"/>
  <c r="C116" i="18"/>
  <c r="C117" i="18"/>
  <c r="C118" i="18"/>
  <c r="C119" i="18"/>
  <c r="C120" i="18"/>
  <c r="C121" i="18"/>
  <c r="C122" i="18"/>
  <c r="C123" i="18"/>
  <c r="C134" i="18"/>
  <c r="C135" i="18"/>
  <c r="C136" i="18"/>
  <c r="C137" i="18"/>
  <c r="C138" i="18"/>
  <c r="C139" i="18"/>
  <c r="C140" i="18"/>
  <c r="C141" i="18"/>
  <c r="C142" i="18"/>
  <c r="C143" i="18"/>
  <c r="C144" i="18"/>
  <c r="C145" i="18"/>
  <c r="C147" i="18"/>
  <c r="C150" i="18"/>
  <c r="C151" i="18"/>
  <c r="C152" i="18"/>
  <c r="C153" i="18"/>
  <c r="C154" i="18"/>
  <c r="C155" i="18"/>
  <c r="C156" i="18"/>
  <c r="C157" i="18"/>
  <c r="C158" i="18"/>
  <c r="C159" i="18"/>
  <c r="C160" i="18"/>
  <c r="C161" i="18"/>
  <c r="C162" i="18"/>
  <c r="C163" i="18"/>
  <c r="C164" i="18"/>
  <c r="C165" i="18"/>
  <c r="C166" i="18"/>
  <c r="C167" i="18"/>
  <c r="C168" i="18"/>
  <c r="C169" i="18"/>
  <c r="C170" i="18"/>
  <c r="C171" i="18"/>
  <c r="C172" i="18"/>
  <c r="C173" i="18"/>
  <c r="C174" i="18"/>
  <c r="C175" i="18"/>
  <c r="C176" i="18"/>
  <c r="C177" i="18"/>
  <c r="C178" i="18"/>
  <c r="C179" i="18"/>
  <c r="C180" i="18"/>
  <c r="C181" i="18"/>
  <c r="C182" i="18"/>
  <c r="C183" i="18"/>
  <c r="C184" i="18"/>
  <c r="C185" i="18"/>
  <c r="C186" i="18"/>
  <c r="C187" i="18"/>
  <c r="C188" i="18"/>
  <c r="C189" i="18"/>
  <c r="C190" i="18"/>
  <c r="C191" i="18"/>
  <c r="C192" i="18"/>
  <c r="C193" i="18"/>
  <c r="C194" i="18"/>
  <c r="C195" i="18"/>
  <c r="C196" i="18"/>
  <c r="C197" i="18"/>
  <c r="C198" i="18"/>
  <c r="C199" i="18"/>
  <c r="C200" i="18"/>
  <c r="C201" i="18"/>
  <c r="C202" i="18"/>
  <c r="C203" i="18"/>
  <c r="C204" i="18"/>
  <c r="C205" i="18"/>
  <c r="C206" i="18"/>
  <c r="C207" i="18"/>
  <c r="C208" i="18"/>
  <c r="C209" i="18"/>
  <c r="C210" i="18"/>
  <c r="C211" i="18"/>
  <c r="C212" i="18"/>
  <c r="C213" i="18"/>
  <c r="C214" i="18"/>
  <c r="C215" i="18"/>
  <c r="C216" i="18"/>
  <c r="C217" i="18"/>
  <c r="C218" i="18"/>
  <c r="C219" i="18"/>
  <c r="C220" i="18"/>
  <c r="C221" i="18"/>
  <c r="C222" i="18"/>
  <c r="C223" i="18"/>
  <c r="C224" i="18"/>
  <c r="C225" i="18"/>
  <c r="C226" i="18"/>
  <c r="C227" i="18"/>
  <c r="C228" i="18"/>
  <c r="C229" i="18"/>
  <c r="C230" i="18"/>
  <c r="C4" i="18"/>
  <c r="C102" i="17"/>
  <c r="C101" i="17"/>
  <c r="C100" i="17"/>
  <c r="C99" i="17"/>
  <c r="C98" i="17"/>
  <c r="C97" i="17"/>
  <c r="C96" i="17"/>
  <c r="C95" i="17"/>
  <c r="C94" i="17"/>
  <c r="C93" i="17"/>
  <c r="C91" i="17"/>
  <c r="C90" i="17"/>
  <c r="C89" i="17"/>
  <c r="C88" i="17"/>
  <c r="C87" i="17"/>
  <c r="C86" i="17"/>
  <c r="C85" i="17"/>
  <c r="C84" i="17"/>
  <c r="C83" i="17"/>
  <c r="C82" i="17"/>
  <c r="C80" i="17"/>
  <c r="C79" i="17"/>
  <c r="C78" i="17"/>
  <c r="C77" i="17"/>
  <c r="C76" i="17"/>
  <c r="C75" i="17"/>
  <c r="C74" i="17"/>
  <c r="C73" i="17"/>
  <c r="C72" i="17"/>
  <c r="C71" i="17"/>
  <c r="C69" i="17"/>
  <c r="C68" i="17"/>
  <c r="C67" i="17"/>
  <c r="C66" i="17"/>
  <c r="C65" i="17"/>
  <c r="C64" i="17"/>
  <c r="C63" i="17"/>
  <c r="C62" i="17"/>
  <c r="C61" i="17"/>
  <c r="C60" i="17"/>
  <c r="C58" i="17"/>
  <c r="C57" i="17"/>
  <c r="C56" i="17"/>
  <c r="C55" i="17"/>
  <c r="C54" i="17"/>
  <c r="C53" i="17"/>
  <c r="C52" i="17"/>
  <c r="C51" i="17"/>
  <c r="C50" i="17"/>
  <c r="C49" i="17"/>
  <c r="C47" i="17"/>
  <c r="C46" i="17"/>
  <c r="C45" i="17"/>
  <c r="C44" i="17"/>
  <c r="C43" i="17"/>
  <c r="C42" i="17"/>
  <c r="C41" i="17"/>
  <c r="C40" i="17"/>
  <c r="C39" i="17"/>
  <c r="C38" i="17"/>
  <c r="C36" i="17"/>
  <c r="C35" i="17"/>
  <c r="C34" i="17"/>
  <c r="C33" i="17"/>
  <c r="C32" i="17"/>
  <c r="C31" i="17"/>
  <c r="C30" i="17"/>
  <c r="C29" i="17"/>
  <c r="C28" i="17"/>
  <c r="C27" i="17"/>
  <c r="C25" i="17"/>
  <c r="C24" i="17"/>
  <c r="C23" i="17"/>
  <c r="C22" i="17"/>
  <c r="C21" i="17"/>
  <c r="C20" i="17"/>
  <c r="C19" i="17"/>
  <c r="C18" i="17"/>
  <c r="C17" i="17"/>
  <c r="C16" i="17"/>
  <c r="C6" i="17"/>
  <c r="C7" i="17"/>
  <c r="C8" i="17"/>
  <c r="C9" i="17"/>
  <c r="C10" i="17"/>
  <c r="C11" i="17"/>
  <c r="C12" i="17"/>
  <c r="C13" i="17"/>
  <c r="C14" i="17"/>
  <c r="C5" i="17"/>
  <c r="C4" i="12"/>
  <c r="C5" i="12"/>
  <c r="C6" i="12"/>
  <c r="C7" i="12"/>
  <c r="C8" i="12"/>
  <c r="C9" i="12"/>
  <c r="C10" i="12"/>
  <c r="C11" i="12"/>
  <c r="C12" i="12"/>
  <c r="C13" i="12"/>
  <c r="C14" i="12"/>
  <c r="C15" i="12"/>
  <c r="C16" i="12"/>
  <c r="C17" i="12"/>
  <c r="C18" i="12"/>
  <c r="D13" i="12" a="1"/>
  <c r="D13" i="12" s="1"/>
  <c r="E13" i="12" a="1"/>
  <c r="E13" i="12" s="1"/>
  <c r="F13" i="12" a="1"/>
  <c r="F13" i="12" s="1"/>
  <c r="G13" i="12" a="1"/>
  <c r="G13" i="12" s="1"/>
  <c r="H13" i="12" a="1"/>
  <c r="H13" i="12" s="1"/>
  <c r="I13" i="12" a="1"/>
  <c r="I13" i="12" s="1"/>
  <c r="D14" i="12" a="1"/>
  <c r="D14" i="12" s="1"/>
  <c r="E14" i="12" a="1"/>
  <c r="E14" i="12" s="1"/>
  <c r="F14" i="12" a="1"/>
  <c r="F14" i="12" s="1"/>
  <c r="G14" i="12" a="1"/>
  <c r="G14" i="12" s="1"/>
  <c r="H14" i="12" a="1"/>
  <c r="H14" i="12" s="1"/>
  <c r="I14" i="12" a="1"/>
  <c r="I14" i="12" s="1"/>
  <c r="D15" i="12" a="1"/>
  <c r="D15" i="12" s="1"/>
  <c r="E15" i="12" a="1"/>
  <c r="E15" i="12" s="1"/>
  <c r="F15" i="12" a="1"/>
  <c r="F15" i="12" s="1"/>
  <c r="G15" i="12" a="1"/>
  <c r="G15" i="12" s="1"/>
  <c r="H15" i="12" a="1"/>
  <c r="H15" i="12" s="1"/>
  <c r="I15" i="12" a="1"/>
  <c r="I15" i="12" s="1"/>
  <c r="D16" i="12" a="1"/>
  <c r="D16" i="12" s="1"/>
  <c r="E16" i="12" a="1"/>
  <c r="E16" i="12" s="1"/>
  <c r="F16" i="12" a="1"/>
  <c r="F16" i="12" s="1"/>
  <c r="G16" i="12" a="1"/>
  <c r="G16" i="12" s="1"/>
  <c r="H16" i="12" a="1"/>
  <c r="H16" i="12" s="1"/>
  <c r="I16" i="12" a="1"/>
  <c r="I16" i="12" s="1"/>
  <c r="D17" i="12" a="1"/>
  <c r="D17" i="12" s="1"/>
  <c r="E17" i="12" a="1"/>
  <c r="E17" i="12" s="1"/>
  <c r="F17" i="12" a="1"/>
  <c r="F17" i="12" s="1"/>
  <c r="G17" i="12" a="1"/>
  <c r="G17" i="12" s="1"/>
  <c r="H17" i="12" a="1"/>
  <c r="H17" i="12" s="1"/>
  <c r="I17" i="12" a="1"/>
  <c r="I17" i="12" s="1"/>
  <c r="D18" i="12" a="1"/>
  <c r="D18" i="12" s="1"/>
  <c r="E18" i="12" a="1"/>
  <c r="E18" i="12" s="1"/>
  <c r="F18" i="12" a="1"/>
  <c r="F18" i="12" s="1"/>
  <c r="G18" i="12" a="1"/>
  <c r="G18" i="12" s="1"/>
  <c r="H18" i="12" a="1"/>
  <c r="H18" i="12" s="1"/>
  <c r="I18" i="12" a="1"/>
  <c r="I18" i="12" s="1"/>
  <c r="D11" i="12" a="1"/>
  <c r="D11" i="12" s="1"/>
  <c r="E11" i="12" a="1"/>
  <c r="E11" i="12" s="1"/>
  <c r="F11" i="12" a="1"/>
  <c r="F11" i="12" s="1"/>
  <c r="G11" i="12" a="1"/>
  <c r="G11" i="12" s="1"/>
  <c r="H11" i="12" a="1"/>
  <c r="H11" i="12" s="1"/>
  <c r="I11" i="12" a="1"/>
  <c r="I11" i="12" s="1"/>
  <c r="D12" i="12" a="1"/>
  <c r="D12" i="12" s="1"/>
  <c r="E12" i="12" a="1"/>
  <c r="E12" i="12" s="1"/>
  <c r="F12" i="12" a="1"/>
  <c r="F12" i="12" s="1"/>
  <c r="G12" i="12" a="1"/>
  <c r="G12" i="12" s="1"/>
  <c r="H12" i="12" a="1"/>
  <c r="H12" i="12" s="1"/>
  <c r="I12" i="12" a="1"/>
  <c r="I12" i="12" s="1"/>
  <c r="D10" i="12" a="1"/>
  <c r="D10" i="12" s="1"/>
  <c r="E10" i="12" a="1"/>
  <c r="E10" i="12" s="1"/>
  <c r="F10" i="12" a="1"/>
  <c r="F10" i="12" s="1"/>
  <c r="G10" i="12" a="1"/>
  <c r="G10" i="12" s="1"/>
  <c r="H10" i="12" a="1"/>
  <c r="H10" i="12" s="1"/>
  <c r="I10" i="12" a="1"/>
  <c r="I10" i="12" s="1"/>
  <c r="D8" i="12" a="1"/>
  <c r="D8" i="12" s="1"/>
  <c r="E8" i="12" a="1"/>
  <c r="E8" i="12" s="1"/>
  <c r="F8" i="12" a="1"/>
  <c r="F8" i="12" s="1"/>
  <c r="G8" i="12" a="1"/>
  <c r="G8" i="12" s="1"/>
  <c r="H8" i="12" a="1"/>
  <c r="H8" i="12" s="1"/>
  <c r="I8" i="12" a="1"/>
  <c r="I8" i="12" s="1"/>
  <c r="D9" i="12" a="1"/>
  <c r="D9" i="12" s="1"/>
  <c r="E9" i="12" a="1"/>
  <c r="E9" i="12" s="1"/>
  <c r="F9" i="12" a="1"/>
  <c r="F9" i="12" s="1"/>
  <c r="G9" i="12" a="1"/>
  <c r="G9" i="12" s="1"/>
  <c r="H9" i="12" a="1"/>
  <c r="H9" i="12" s="1"/>
  <c r="I9" i="12" a="1"/>
  <c r="I9" i="12" s="1"/>
  <c r="D7" i="12" a="1"/>
  <c r="D7" i="12" s="1"/>
  <c r="E7" i="12" a="1"/>
  <c r="E7" i="12" s="1"/>
  <c r="F7" i="12" a="1"/>
  <c r="F7" i="12" s="1"/>
  <c r="G7" i="12" a="1"/>
  <c r="G7" i="12" s="1"/>
  <c r="H7" i="12" a="1"/>
  <c r="H7" i="12" s="1"/>
  <c r="I7" i="12" a="1"/>
  <c r="I7" i="12" s="1"/>
  <c r="D6" i="12" a="1"/>
  <c r="D6" i="12" s="1"/>
  <c r="E6" i="12" a="1"/>
  <c r="E6" i="12" s="1"/>
  <c r="F6" i="12" a="1"/>
  <c r="F6" i="12" s="1"/>
  <c r="G6" i="12" a="1"/>
  <c r="G6" i="12" s="1"/>
  <c r="H6" i="12" a="1"/>
  <c r="H6" i="12" s="1"/>
  <c r="I6" i="12" a="1"/>
  <c r="I6" i="12" s="1"/>
  <c r="I5" i="12" a="1"/>
  <c r="I5" i="12" s="1"/>
  <c r="H5" i="12" a="1"/>
  <c r="H5" i="12" s="1"/>
  <c r="G5" i="12" a="1"/>
  <c r="G5" i="12" s="1"/>
  <c r="F5" i="12" a="1"/>
  <c r="F5" i="12" s="1"/>
  <c r="E5" i="12" a="1"/>
  <c r="E5" i="12" s="1"/>
  <c r="D5" i="12" a="1"/>
  <c r="D5" i="12" s="1"/>
  <c r="I4" i="12" a="1"/>
  <c r="I4" i="12" s="1"/>
  <c r="H4" i="12" a="1"/>
  <c r="H4" i="12" s="1"/>
  <c r="G4" i="12" a="1"/>
  <c r="G4" i="12" s="1"/>
  <c r="F4" i="12" a="1"/>
  <c r="F4" i="12" s="1"/>
  <c r="E4" i="12" a="1"/>
  <c r="E4" i="12" s="1"/>
  <c r="D4" i="12" a="1"/>
  <c r="D4" i="12" s="1"/>
  <c r="D229" i="18" a="1"/>
  <c r="D229" i="18" s="1"/>
  <c r="E229" i="18" a="1"/>
  <c r="E229" i="18" s="1"/>
  <c r="F229" i="18" a="1"/>
  <c r="F229" i="18" s="1"/>
  <c r="G229" i="18" a="1"/>
  <c r="G229" i="18" s="1"/>
  <c r="H229" i="18" a="1"/>
  <c r="H229" i="18" s="1"/>
  <c r="I229" i="18" a="1"/>
  <c r="I229" i="18" s="1"/>
  <c r="J229" i="18" a="1"/>
  <c r="J229" i="18" s="1"/>
  <c r="D230" i="18" a="1"/>
  <c r="D230" i="18" s="1"/>
  <c r="E230" i="18" a="1"/>
  <c r="E230" i="18" s="1"/>
  <c r="F230" i="18" a="1"/>
  <c r="F230" i="18" s="1"/>
  <c r="G230" i="18" a="1"/>
  <c r="G230" i="18" s="1"/>
  <c r="H230" i="18" a="1"/>
  <c r="H230" i="18" s="1"/>
  <c r="I230" i="18" a="1"/>
  <c r="I230" i="18" s="1"/>
  <c r="J230" i="18" a="1"/>
  <c r="J230" i="18" s="1"/>
  <c r="D227" i="18" a="1"/>
  <c r="D227" i="18" s="1"/>
  <c r="E227" i="18" a="1"/>
  <c r="E227" i="18" s="1"/>
  <c r="F227" i="18" a="1"/>
  <c r="F227" i="18" s="1"/>
  <c r="G227" i="18" a="1"/>
  <c r="G227" i="18" s="1"/>
  <c r="H227" i="18" a="1"/>
  <c r="H227" i="18" s="1"/>
  <c r="I227" i="18" a="1"/>
  <c r="I227" i="18" s="1"/>
  <c r="J227" i="18" a="1"/>
  <c r="J227" i="18" s="1"/>
  <c r="D228" i="18" a="1"/>
  <c r="D228" i="18" s="1"/>
  <c r="E228" i="18" a="1"/>
  <c r="E228" i="18" s="1"/>
  <c r="F228" i="18" a="1"/>
  <c r="F228" i="18" s="1"/>
  <c r="G228" i="18" a="1"/>
  <c r="G228" i="18" s="1"/>
  <c r="H228" i="18" a="1"/>
  <c r="H228" i="18" s="1"/>
  <c r="I228" i="18" a="1"/>
  <c r="I228" i="18" s="1"/>
  <c r="J228" i="18" a="1"/>
  <c r="J228" i="18" s="1"/>
  <c r="D219" i="18" a="1"/>
  <c r="D219" i="18" s="1"/>
  <c r="E219" i="18" a="1"/>
  <c r="E219" i="18" s="1"/>
  <c r="F219" i="18" a="1"/>
  <c r="F219" i="18" s="1"/>
  <c r="G219" i="18" a="1"/>
  <c r="G219" i="18" s="1"/>
  <c r="H219" i="18" a="1"/>
  <c r="H219" i="18" s="1"/>
  <c r="I219" i="18" a="1"/>
  <c r="I219" i="18" s="1"/>
  <c r="J219" i="18" a="1"/>
  <c r="J219" i="18" s="1"/>
  <c r="D220" i="18" a="1"/>
  <c r="D220" i="18" s="1"/>
  <c r="E220" i="18" a="1"/>
  <c r="E220" i="18" s="1"/>
  <c r="F220" i="18" a="1"/>
  <c r="F220" i="18" s="1"/>
  <c r="G220" i="18" a="1"/>
  <c r="G220" i="18" s="1"/>
  <c r="H220" i="18" a="1"/>
  <c r="H220" i="18" s="1"/>
  <c r="I220" i="18" a="1"/>
  <c r="I220" i="18" s="1"/>
  <c r="J220" i="18" a="1"/>
  <c r="J220" i="18" s="1"/>
  <c r="D221" i="18" a="1"/>
  <c r="D221" i="18" s="1"/>
  <c r="E221" i="18" a="1"/>
  <c r="E221" i="18" s="1"/>
  <c r="F221" i="18" a="1"/>
  <c r="F221" i="18" s="1"/>
  <c r="G221" i="18" a="1"/>
  <c r="G221" i="18" s="1"/>
  <c r="H221" i="18" a="1"/>
  <c r="H221" i="18" s="1"/>
  <c r="I221" i="18" a="1"/>
  <c r="I221" i="18" s="1"/>
  <c r="J221" i="18" a="1"/>
  <c r="J221" i="18" s="1"/>
  <c r="D222" i="18" a="1"/>
  <c r="D222" i="18" s="1"/>
  <c r="E222" i="18" a="1"/>
  <c r="E222" i="18" s="1"/>
  <c r="F222" i="18" a="1"/>
  <c r="F222" i="18" s="1"/>
  <c r="G222" i="18" a="1"/>
  <c r="G222" i="18" s="1"/>
  <c r="H222" i="18" a="1"/>
  <c r="H222" i="18" s="1"/>
  <c r="I222" i="18" a="1"/>
  <c r="I222" i="18" s="1"/>
  <c r="J222" i="18" a="1"/>
  <c r="J222" i="18" s="1"/>
  <c r="D223" i="18" a="1"/>
  <c r="D223" i="18" s="1"/>
  <c r="E223" i="18" a="1"/>
  <c r="E223" i="18" s="1"/>
  <c r="F223" i="18" a="1"/>
  <c r="F223" i="18" s="1"/>
  <c r="G223" i="18" a="1"/>
  <c r="G223" i="18" s="1"/>
  <c r="H223" i="18" a="1"/>
  <c r="H223" i="18" s="1"/>
  <c r="I223" i="18" a="1"/>
  <c r="I223" i="18" s="1"/>
  <c r="J223" i="18" a="1"/>
  <c r="J223" i="18" s="1"/>
  <c r="D224" i="18" a="1"/>
  <c r="D224" i="18" s="1"/>
  <c r="E224" i="18" a="1"/>
  <c r="E224" i="18" s="1"/>
  <c r="F224" i="18" a="1"/>
  <c r="F224" i="18" s="1"/>
  <c r="G224" i="18" a="1"/>
  <c r="G224" i="18" s="1"/>
  <c r="H224" i="18" a="1"/>
  <c r="H224" i="18" s="1"/>
  <c r="I224" i="18" a="1"/>
  <c r="I224" i="18" s="1"/>
  <c r="J224" i="18" a="1"/>
  <c r="J224" i="18" s="1"/>
  <c r="D225" i="18" a="1"/>
  <c r="D225" i="18" s="1"/>
  <c r="E225" i="18" a="1"/>
  <c r="E225" i="18" s="1"/>
  <c r="F225" i="18" a="1"/>
  <c r="F225" i="18" s="1"/>
  <c r="G225" i="18" a="1"/>
  <c r="G225" i="18" s="1"/>
  <c r="H225" i="18" a="1"/>
  <c r="H225" i="18" s="1"/>
  <c r="I225" i="18" a="1"/>
  <c r="I225" i="18" s="1"/>
  <c r="J225" i="18" a="1"/>
  <c r="J225" i="18" s="1"/>
  <c r="D226" i="18" a="1"/>
  <c r="D226" i="18" s="1"/>
  <c r="E226" i="18" a="1"/>
  <c r="E226" i="18" s="1"/>
  <c r="F226" i="18" a="1"/>
  <c r="F226" i="18" s="1"/>
  <c r="G226" i="18" a="1"/>
  <c r="G226" i="18" s="1"/>
  <c r="H226" i="18" a="1"/>
  <c r="H226" i="18" s="1"/>
  <c r="I226" i="18" a="1"/>
  <c r="I226" i="18" s="1"/>
  <c r="J226" i="18" a="1"/>
  <c r="J226" i="18" s="1"/>
  <c r="D213" i="18" a="1"/>
  <c r="D213" i="18" s="1"/>
  <c r="E213" i="18" a="1"/>
  <c r="E213" i="18" s="1"/>
  <c r="F213" i="18" a="1"/>
  <c r="F213" i="18" s="1"/>
  <c r="G213" i="18" a="1"/>
  <c r="G213" i="18" s="1"/>
  <c r="H213" i="18" a="1"/>
  <c r="H213" i="18" s="1"/>
  <c r="I213" i="18" a="1"/>
  <c r="I213" i="18" s="1"/>
  <c r="J213" i="18" a="1"/>
  <c r="J213" i="18" s="1"/>
  <c r="D214" i="18" a="1"/>
  <c r="D214" i="18" s="1"/>
  <c r="E214" i="18" a="1"/>
  <c r="E214" i="18" s="1"/>
  <c r="F214" i="18" a="1"/>
  <c r="F214" i="18" s="1"/>
  <c r="G214" i="18" a="1"/>
  <c r="G214" i="18" s="1"/>
  <c r="H214" i="18" a="1"/>
  <c r="H214" i="18" s="1"/>
  <c r="I214" i="18" a="1"/>
  <c r="I214" i="18" s="1"/>
  <c r="J214" i="18" a="1"/>
  <c r="J214" i="18" s="1"/>
  <c r="D215" i="18" a="1"/>
  <c r="D215" i="18" s="1"/>
  <c r="E215" i="18" a="1"/>
  <c r="E215" i="18" s="1"/>
  <c r="F215" i="18" a="1"/>
  <c r="F215" i="18" s="1"/>
  <c r="G215" i="18" a="1"/>
  <c r="G215" i="18" s="1"/>
  <c r="H215" i="18" a="1"/>
  <c r="H215" i="18" s="1"/>
  <c r="I215" i="18" a="1"/>
  <c r="I215" i="18" s="1"/>
  <c r="J215" i="18" a="1"/>
  <c r="J215" i="18" s="1"/>
  <c r="D216" i="18" a="1"/>
  <c r="D216" i="18" s="1"/>
  <c r="E216" i="18" a="1"/>
  <c r="E216" i="18" s="1"/>
  <c r="F216" i="18" a="1"/>
  <c r="F216" i="18" s="1"/>
  <c r="G216" i="18" a="1"/>
  <c r="G216" i="18" s="1"/>
  <c r="H216" i="18" a="1"/>
  <c r="H216" i="18" s="1"/>
  <c r="I216" i="18" a="1"/>
  <c r="I216" i="18" s="1"/>
  <c r="J216" i="18" a="1"/>
  <c r="J216" i="18" s="1"/>
  <c r="D217" i="18" a="1"/>
  <c r="D217" i="18" s="1"/>
  <c r="E217" i="18" a="1"/>
  <c r="E217" i="18" s="1"/>
  <c r="F217" i="18" a="1"/>
  <c r="F217" i="18" s="1"/>
  <c r="G217" i="18" a="1"/>
  <c r="G217" i="18" s="1"/>
  <c r="H217" i="18" a="1"/>
  <c r="H217" i="18" s="1"/>
  <c r="I217" i="18" a="1"/>
  <c r="I217" i="18" s="1"/>
  <c r="J217" i="18" a="1"/>
  <c r="J217" i="18" s="1"/>
  <c r="D218" i="18" a="1"/>
  <c r="D218" i="18" s="1"/>
  <c r="E218" i="18" a="1"/>
  <c r="E218" i="18" s="1"/>
  <c r="F218" i="18" a="1"/>
  <c r="F218" i="18" s="1"/>
  <c r="G218" i="18" a="1"/>
  <c r="G218" i="18" s="1"/>
  <c r="H218" i="18" a="1"/>
  <c r="H218" i="18" s="1"/>
  <c r="I218" i="18" a="1"/>
  <c r="I218" i="18" s="1"/>
  <c r="J218" i="18" a="1"/>
  <c r="J218" i="18" s="1"/>
  <c r="D208" i="18" a="1"/>
  <c r="D208" i="18" s="1"/>
  <c r="E208" i="18" a="1"/>
  <c r="E208" i="18" s="1"/>
  <c r="F208" i="18" a="1"/>
  <c r="F208" i="18" s="1"/>
  <c r="G208" i="18" a="1"/>
  <c r="G208" i="18" s="1"/>
  <c r="H208" i="18" a="1"/>
  <c r="H208" i="18" s="1"/>
  <c r="I208" i="18" a="1"/>
  <c r="I208" i="18" s="1"/>
  <c r="J208" i="18" a="1"/>
  <c r="J208" i="18" s="1"/>
  <c r="D209" i="18" a="1"/>
  <c r="D209" i="18" s="1"/>
  <c r="E209" i="18" a="1"/>
  <c r="E209" i="18" s="1"/>
  <c r="F209" i="18" a="1"/>
  <c r="F209" i="18" s="1"/>
  <c r="G209" i="18" a="1"/>
  <c r="G209" i="18" s="1"/>
  <c r="H209" i="18" a="1"/>
  <c r="H209" i="18" s="1"/>
  <c r="I209" i="18" a="1"/>
  <c r="I209" i="18" s="1"/>
  <c r="J209" i="18" a="1"/>
  <c r="J209" i="18" s="1"/>
  <c r="D210" i="18" a="1"/>
  <c r="D210" i="18" s="1"/>
  <c r="E210" i="18" a="1"/>
  <c r="E210" i="18" s="1"/>
  <c r="F210" i="18" a="1"/>
  <c r="F210" i="18" s="1"/>
  <c r="G210" i="18" a="1"/>
  <c r="G210" i="18" s="1"/>
  <c r="H210" i="18" a="1"/>
  <c r="H210" i="18" s="1"/>
  <c r="I210" i="18" a="1"/>
  <c r="I210" i="18" s="1"/>
  <c r="J210" i="18" a="1"/>
  <c r="J210" i="18" s="1"/>
  <c r="D211" i="18" a="1"/>
  <c r="D211" i="18" s="1"/>
  <c r="E211" i="18" a="1"/>
  <c r="E211" i="18" s="1"/>
  <c r="F211" i="18" a="1"/>
  <c r="F211" i="18" s="1"/>
  <c r="G211" i="18" a="1"/>
  <c r="G211" i="18" s="1"/>
  <c r="H211" i="18" a="1"/>
  <c r="H211" i="18" s="1"/>
  <c r="I211" i="18" a="1"/>
  <c r="I211" i="18" s="1"/>
  <c r="J211" i="18" a="1"/>
  <c r="J211" i="18" s="1"/>
  <c r="D212" i="18" a="1"/>
  <c r="D212" i="18" s="1"/>
  <c r="E212" i="18" a="1"/>
  <c r="E212" i="18" s="1"/>
  <c r="F212" i="18" a="1"/>
  <c r="F212" i="18" s="1"/>
  <c r="G212" i="18" a="1"/>
  <c r="G212" i="18" s="1"/>
  <c r="H212" i="18" a="1"/>
  <c r="H212" i="18" s="1"/>
  <c r="I212" i="18" a="1"/>
  <c r="I212" i="18" s="1"/>
  <c r="J212" i="18" a="1"/>
  <c r="J212" i="18" s="1"/>
  <c r="D201" i="18" a="1"/>
  <c r="D201" i="18" s="1"/>
  <c r="E201" i="18" a="1"/>
  <c r="E201" i="18" s="1"/>
  <c r="F201" i="18" a="1"/>
  <c r="F201" i="18" s="1"/>
  <c r="G201" i="18" a="1"/>
  <c r="G201" i="18" s="1"/>
  <c r="H201" i="18" a="1"/>
  <c r="H201" i="18" s="1"/>
  <c r="I201" i="18" a="1"/>
  <c r="I201" i="18" s="1"/>
  <c r="J201" i="18" a="1"/>
  <c r="J201" i="18" s="1"/>
  <c r="D202" i="18" a="1"/>
  <c r="D202" i="18" s="1"/>
  <c r="E202" i="18" a="1"/>
  <c r="E202" i="18" s="1"/>
  <c r="F202" i="18" a="1"/>
  <c r="F202" i="18" s="1"/>
  <c r="G202" i="18" a="1"/>
  <c r="G202" i="18" s="1"/>
  <c r="H202" i="18" a="1"/>
  <c r="H202" i="18" s="1"/>
  <c r="I202" i="18" a="1"/>
  <c r="I202" i="18" s="1"/>
  <c r="J202" i="18" a="1"/>
  <c r="J202" i="18" s="1"/>
  <c r="D203" i="18" a="1"/>
  <c r="D203" i="18" s="1"/>
  <c r="E203" i="18" a="1"/>
  <c r="E203" i="18" s="1"/>
  <c r="F203" i="18" a="1"/>
  <c r="F203" i="18" s="1"/>
  <c r="G203" i="18" a="1"/>
  <c r="G203" i="18" s="1"/>
  <c r="H203" i="18" a="1"/>
  <c r="H203" i="18" s="1"/>
  <c r="I203" i="18" a="1"/>
  <c r="I203" i="18" s="1"/>
  <c r="J203" i="18" a="1"/>
  <c r="J203" i="18" s="1"/>
  <c r="D204" i="18" a="1"/>
  <c r="D204" i="18" s="1"/>
  <c r="E204" i="18" a="1"/>
  <c r="E204" i="18" s="1"/>
  <c r="F204" i="18" a="1"/>
  <c r="F204" i="18" s="1"/>
  <c r="G204" i="18" a="1"/>
  <c r="G204" i="18" s="1"/>
  <c r="H204" i="18" a="1"/>
  <c r="H204" i="18" s="1"/>
  <c r="I204" i="18" a="1"/>
  <c r="I204" i="18" s="1"/>
  <c r="J204" i="18" a="1"/>
  <c r="J204" i="18" s="1"/>
  <c r="D205" i="18" a="1"/>
  <c r="D205" i="18" s="1"/>
  <c r="E205" i="18" a="1"/>
  <c r="E205" i="18" s="1"/>
  <c r="F205" i="18" a="1"/>
  <c r="F205" i="18" s="1"/>
  <c r="G205" i="18" a="1"/>
  <c r="G205" i="18" s="1"/>
  <c r="H205" i="18" a="1"/>
  <c r="H205" i="18" s="1"/>
  <c r="I205" i="18" a="1"/>
  <c r="I205" i="18" s="1"/>
  <c r="J205" i="18" a="1"/>
  <c r="J205" i="18" s="1"/>
  <c r="D206" i="18" a="1"/>
  <c r="D206" i="18" s="1"/>
  <c r="E206" i="18" a="1"/>
  <c r="E206" i="18" s="1"/>
  <c r="F206" i="18" a="1"/>
  <c r="F206" i="18" s="1"/>
  <c r="G206" i="18" a="1"/>
  <c r="G206" i="18" s="1"/>
  <c r="H206" i="18" a="1"/>
  <c r="H206" i="18" s="1"/>
  <c r="I206" i="18" a="1"/>
  <c r="I206" i="18" s="1"/>
  <c r="J206" i="18" a="1"/>
  <c r="J206" i="18" s="1"/>
  <c r="D207" i="18" a="1"/>
  <c r="D207" i="18" s="1"/>
  <c r="E207" i="18" a="1"/>
  <c r="E207" i="18" s="1"/>
  <c r="F207" i="18" a="1"/>
  <c r="F207" i="18" s="1"/>
  <c r="G207" i="18" a="1"/>
  <c r="G207" i="18" s="1"/>
  <c r="H207" i="18" a="1"/>
  <c r="H207" i="18" s="1"/>
  <c r="I207" i="18" a="1"/>
  <c r="I207" i="18" s="1"/>
  <c r="J207" i="18" a="1"/>
  <c r="J207" i="18" s="1"/>
  <c r="D199" i="18" a="1"/>
  <c r="D199" i="18" s="1"/>
  <c r="E199" i="18" a="1"/>
  <c r="E199" i="18" s="1"/>
  <c r="F199" i="18" a="1"/>
  <c r="F199" i="18" s="1"/>
  <c r="G199" i="18" a="1"/>
  <c r="G199" i="18" s="1"/>
  <c r="H199" i="18" a="1"/>
  <c r="H199" i="18" s="1"/>
  <c r="I199" i="18" a="1"/>
  <c r="I199" i="18" s="1"/>
  <c r="J199" i="18" a="1"/>
  <c r="J199" i="18" s="1"/>
  <c r="D200" i="18" a="1"/>
  <c r="D200" i="18" s="1"/>
  <c r="E200" i="18" a="1"/>
  <c r="E200" i="18" s="1"/>
  <c r="F200" i="18" a="1"/>
  <c r="F200" i="18" s="1"/>
  <c r="G200" i="18" a="1"/>
  <c r="G200" i="18" s="1"/>
  <c r="H200" i="18" a="1"/>
  <c r="H200" i="18" s="1"/>
  <c r="I200" i="18" a="1"/>
  <c r="I200" i="18" s="1"/>
  <c r="J200" i="18" a="1"/>
  <c r="J200" i="18" s="1"/>
  <c r="D194" i="18" a="1"/>
  <c r="D194" i="18" s="1"/>
  <c r="E194" i="18" a="1"/>
  <c r="E194" i="18" s="1"/>
  <c r="F194" i="18" a="1"/>
  <c r="F194" i="18" s="1"/>
  <c r="G194" i="18" a="1"/>
  <c r="G194" i="18" s="1"/>
  <c r="H194" i="18" a="1"/>
  <c r="H194" i="18" s="1"/>
  <c r="I194" i="18" a="1"/>
  <c r="I194" i="18" s="1"/>
  <c r="J194" i="18" a="1"/>
  <c r="J194" i="18" s="1"/>
  <c r="D195" i="18" a="1"/>
  <c r="D195" i="18" s="1"/>
  <c r="E195" i="18" a="1"/>
  <c r="E195" i="18" s="1"/>
  <c r="F195" i="18" a="1"/>
  <c r="F195" i="18" s="1"/>
  <c r="G195" i="18" a="1"/>
  <c r="G195" i="18" s="1"/>
  <c r="H195" i="18" a="1"/>
  <c r="H195" i="18" s="1"/>
  <c r="I195" i="18" a="1"/>
  <c r="I195" i="18" s="1"/>
  <c r="J195" i="18" a="1"/>
  <c r="J195" i="18" s="1"/>
  <c r="D196" i="18" a="1"/>
  <c r="D196" i="18" s="1"/>
  <c r="E196" i="18" a="1"/>
  <c r="E196" i="18" s="1"/>
  <c r="F196" i="18" a="1"/>
  <c r="F196" i="18" s="1"/>
  <c r="G196" i="18" a="1"/>
  <c r="G196" i="18" s="1"/>
  <c r="H196" i="18" a="1"/>
  <c r="H196" i="18" s="1"/>
  <c r="I196" i="18" a="1"/>
  <c r="I196" i="18" s="1"/>
  <c r="J196" i="18" a="1"/>
  <c r="J196" i="18" s="1"/>
  <c r="D197" i="18" a="1"/>
  <c r="D197" i="18" s="1"/>
  <c r="E197" i="18" a="1"/>
  <c r="E197" i="18" s="1"/>
  <c r="F197" i="18" a="1"/>
  <c r="F197" i="18" s="1"/>
  <c r="G197" i="18" a="1"/>
  <c r="G197" i="18" s="1"/>
  <c r="H197" i="18" a="1"/>
  <c r="H197" i="18" s="1"/>
  <c r="I197" i="18" a="1"/>
  <c r="I197" i="18" s="1"/>
  <c r="J197" i="18" a="1"/>
  <c r="J197" i="18" s="1"/>
  <c r="D198" i="18" a="1"/>
  <c r="D198" i="18" s="1"/>
  <c r="E198" i="18" a="1"/>
  <c r="E198" i="18" s="1"/>
  <c r="F198" i="18" a="1"/>
  <c r="F198" i="18" s="1"/>
  <c r="G198" i="18" a="1"/>
  <c r="G198" i="18" s="1"/>
  <c r="H198" i="18" a="1"/>
  <c r="H198" i="18" s="1"/>
  <c r="I198" i="18" a="1"/>
  <c r="I198" i="18" s="1"/>
  <c r="J198" i="18" a="1"/>
  <c r="J198" i="18" s="1"/>
  <c r="D190" i="18" a="1"/>
  <c r="D190" i="18" s="1"/>
  <c r="E190" i="18" a="1"/>
  <c r="E190" i="18" s="1"/>
  <c r="F190" i="18" a="1"/>
  <c r="F190" i="18" s="1"/>
  <c r="G190" i="18" a="1"/>
  <c r="G190" i="18" s="1"/>
  <c r="H190" i="18" a="1"/>
  <c r="H190" i="18" s="1"/>
  <c r="I190" i="18" a="1"/>
  <c r="I190" i="18" s="1"/>
  <c r="J190" i="18" a="1"/>
  <c r="J190" i="18" s="1"/>
  <c r="D191" i="18" a="1"/>
  <c r="D191" i="18" s="1"/>
  <c r="E191" i="18" a="1"/>
  <c r="E191" i="18" s="1"/>
  <c r="F191" i="18" a="1"/>
  <c r="F191" i="18" s="1"/>
  <c r="G191" i="18" a="1"/>
  <c r="G191" i="18" s="1"/>
  <c r="H191" i="18" a="1"/>
  <c r="H191" i="18" s="1"/>
  <c r="I191" i="18" a="1"/>
  <c r="I191" i="18" s="1"/>
  <c r="J191" i="18" a="1"/>
  <c r="J191" i="18" s="1"/>
  <c r="D192" i="18" a="1"/>
  <c r="D192" i="18" s="1"/>
  <c r="E192" i="18" a="1"/>
  <c r="E192" i="18" s="1"/>
  <c r="F192" i="18" a="1"/>
  <c r="F192" i="18" s="1"/>
  <c r="G192" i="18" a="1"/>
  <c r="G192" i="18" s="1"/>
  <c r="H192" i="18" a="1"/>
  <c r="H192" i="18" s="1"/>
  <c r="I192" i="18" a="1"/>
  <c r="I192" i="18" s="1"/>
  <c r="J192" i="18" a="1"/>
  <c r="J192" i="18" s="1"/>
  <c r="D193" i="18" a="1"/>
  <c r="D193" i="18" s="1"/>
  <c r="E193" i="18" a="1"/>
  <c r="E193" i="18" s="1"/>
  <c r="F193" i="18" a="1"/>
  <c r="F193" i="18" s="1"/>
  <c r="G193" i="18" a="1"/>
  <c r="G193" i="18" s="1"/>
  <c r="H193" i="18" a="1"/>
  <c r="H193" i="18" s="1"/>
  <c r="I193" i="18" a="1"/>
  <c r="I193" i="18" s="1"/>
  <c r="J193" i="18" a="1"/>
  <c r="J193" i="18" s="1"/>
  <c r="D186" i="18" a="1"/>
  <c r="D186" i="18" s="1"/>
  <c r="E186" i="18" a="1"/>
  <c r="E186" i="18" s="1"/>
  <c r="F186" i="18" a="1"/>
  <c r="F186" i="18" s="1"/>
  <c r="G186" i="18" a="1"/>
  <c r="G186" i="18" s="1"/>
  <c r="H186" i="18" a="1"/>
  <c r="H186" i="18" s="1"/>
  <c r="I186" i="18" a="1"/>
  <c r="I186" i="18" s="1"/>
  <c r="J186" i="18" a="1"/>
  <c r="J186" i="18" s="1"/>
  <c r="D187" i="18" a="1"/>
  <c r="D187" i="18" s="1"/>
  <c r="E187" i="18" a="1"/>
  <c r="E187" i="18" s="1"/>
  <c r="F187" i="18" a="1"/>
  <c r="F187" i="18" s="1"/>
  <c r="G187" i="18" a="1"/>
  <c r="G187" i="18" s="1"/>
  <c r="H187" i="18" a="1"/>
  <c r="H187" i="18" s="1"/>
  <c r="I187" i="18" a="1"/>
  <c r="I187" i="18" s="1"/>
  <c r="J187" i="18" a="1"/>
  <c r="J187" i="18" s="1"/>
  <c r="D188" i="18" a="1"/>
  <c r="D188" i="18" s="1"/>
  <c r="E188" i="18" a="1"/>
  <c r="E188" i="18" s="1"/>
  <c r="F188" i="18" a="1"/>
  <c r="F188" i="18" s="1"/>
  <c r="G188" i="18" a="1"/>
  <c r="G188" i="18" s="1"/>
  <c r="H188" i="18" a="1"/>
  <c r="H188" i="18" s="1"/>
  <c r="I188" i="18" a="1"/>
  <c r="I188" i="18" s="1"/>
  <c r="J188" i="18" a="1"/>
  <c r="J188" i="18" s="1"/>
  <c r="D189" i="18" a="1"/>
  <c r="D189" i="18" s="1"/>
  <c r="E189" i="18" a="1"/>
  <c r="E189" i="18" s="1"/>
  <c r="F189" i="18" a="1"/>
  <c r="F189" i="18" s="1"/>
  <c r="G189" i="18" a="1"/>
  <c r="G189" i="18" s="1"/>
  <c r="H189" i="18" a="1"/>
  <c r="H189" i="18" s="1"/>
  <c r="I189" i="18" a="1"/>
  <c r="I189" i="18" s="1"/>
  <c r="J189" i="18" a="1"/>
  <c r="J189" i="18" s="1"/>
  <c r="D183" i="18" a="1"/>
  <c r="D183" i="18" s="1"/>
  <c r="E183" i="18" a="1"/>
  <c r="E183" i="18" s="1"/>
  <c r="F183" i="18" a="1"/>
  <c r="F183" i="18" s="1"/>
  <c r="G183" i="18" a="1"/>
  <c r="G183" i="18" s="1"/>
  <c r="H183" i="18" a="1"/>
  <c r="H183" i="18" s="1"/>
  <c r="I183" i="18" a="1"/>
  <c r="I183" i="18" s="1"/>
  <c r="J183" i="18" a="1"/>
  <c r="J183" i="18" s="1"/>
  <c r="D184" i="18" a="1"/>
  <c r="D184" i="18" s="1"/>
  <c r="E184" i="18" a="1"/>
  <c r="E184" i="18" s="1"/>
  <c r="F184" i="18" a="1"/>
  <c r="F184" i="18" s="1"/>
  <c r="G184" i="18" a="1"/>
  <c r="G184" i="18" s="1"/>
  <c r="H184" i="18" a="1"/>
  <c r="H184" i="18" s="1"/>
  <c r="I184" i="18" a="1"/>
  <c r="I184" i="18" s="1"/>
  <c r="J184" i="18" a="1"/>
  <c r="J184" i="18" s="1"/>
  <c r="D185" i="18" a="1"/>
  <c r="D185" i="18" s="1"/>
  <c r="E185" i="18" a="1"/>
  <c r="E185" i="18" s="1"/>
  <c r="F185" i="18" a="1"/>
  <c r="F185" i="18" s="1"/>
  <c r="G185" i="18" a="1"/>
  <c r="G185" i="18" s="1"/>
  <c r="H185" i="18" a="1"/>
  <c r="H185" i="18" s="1"/>
  <c r="I185" i="18" a="1"/>
  <c r="I185" i="18" s="1"/>
  <c r="J185" i="18" a="1"/>
  <c r="J185" i="18" s="1"/>
  <c r="D180" i="18" a="1"/>
  <c r="D180" i="18" s="1"/>
  <c r="E180" i="18" a="1"/>
  <c r="E180" i="18" s="1"/>
  <c r="F180" i="18" a="1"/>
  <c r="F180" i="18" s="1"/>
  <c r="G180" i="18" a="1"/>
  <c r="G180" i="18" s="1"/>
  <c r="H180" i="18" a="1"/>
  <c r="H180" i="18" s="1"/>
  <c r="I180" i="18" a="1"/>
  <c r="I180" i="18" s="1"/>
  <c r="J180" i="18" a="1"/>
  <c r="J180" i="18" s="1"/>
  <c r="D181" i="18" a="1"/>
  <c r="D181" i="18" s="1"/>
  <c r="E181" i="18" a="1"/>
  <c r="E181" i="18" s="1"/>
  <c r="F181" i="18" a="1"/>
  <c r="F181" i="18" s="1"/>
  <c r="G181" i="18" a="1"/>
  <c r="G181" i="18" s="1"/>
  <c r="H181" i="18" a="1"/>
  <c r="H181" i="18" s="1"/>
  <c r="I181" i="18" a="1"/>
  <c r="I181" i="18" s="1"/>
  <c r="J181" i="18" a="1"/>
  <c r="J181" i="18" s="1"/>
  <c r="D182" i="18" a="1"/>
  <c r="D182" i="18" s="1"/>
  <c r="E182" i="18" a="1"/>
  <c r="E182" i="18" s="1"/>
  <c r="F182" i="18" a="1"/>
  <c r="F182" i="18" s="1"/>
  <c r="G182" i="18" a="1"/>
  <c r="G182" i="18" s="1"/>
  <c r="H182" i="18" a="1"/>
  <c r="H182" i="18" s="1"/>
  <c r="I182" i="18" a="1"/>
  <c r="I182" i="18" s="1"/>
  <c r="J182" i="18" a="1"/>
  <c r="J182" i="18" s="1"/>
  <c r="D176" i="18" a="1"/>
  <c r="D176" i="18" s="1"/>
  <c r="E176" i="18" a="1"/>
  <c r="E176" i="18" s="1"/>
  <c r="F176" i="18" a="1"/>
  <c r="F176" i="18" s="1"/>
  <c r="G176" i="18" a="1"/>
  <c r="G176" i="18" s="1"/>
  <c r="H176" i="18" a="1"/>
  <c r="H176" i="18" s="1"/>
  <c r="I176" i="18" a="1"/>
  <c r="I176" i="18" s="1"/>
  <c r="J176" i="18" a="1"/>
  <c r="J176" i="18" s="1"/>
  <c r="D177" i="18" a="1"/>
  <c r="D177" i="18" s="1"/>
  <c r="E177" i="18" a="1"/>
  <c r="E177" i="18" s="1"/>
  <c r="F177" i="18" a="1"/>
  <c r="F177" i="18" s="1"/>
  <c r="G177" i="18" a="1"/>
  <c r="G177" i="18" s="1"/>
  <c r="H177" i="18" a="1"/>
  <c r="H177" i="18" s="1"/>
  <c r="I177" i="18" a="1"/>
  <c r="I177" i="18" s="1"/>
  <c r="J177" i="18" a="1"/>
  <c r="J177" i="18" s="1"/>
  <c r="D178" i="18" a="1"/>
  <c r="D178" i="18" s="1"/>
  <c r="E178" i="18" a="1"/>
  <c r="E178" i="18" s="1"/>
  <c r="F178" i="18" a="1"/>
  <c r="F178" i="18" s="1"/>
  <c r="G178" i="18" a="1"/>
  <c r="G178" i="18" s="1"/>
  <c r="H178" i="18" a="1"/>
  <c r="H178" i="18" s="1"/>
  <c r="I178" i="18" a="1"/>
  <c r="I178" i="18" s="1"/>
  <c r="J178" i="18" a="1"/>
  <c r="J178" i="18" s="1"/>
  <c r="D179" i="18" a="1"/>
  <c r="D179" i="18" s="1"/>
  <c r="E179" i="18" a="1"/>
  <c r="E179" i="18" s="1"/>
  <c r="F179" i="18" a="1"/>
  <c r="F179" i="18" s="1"/>
  <c r="G179" i="18" a="1"/>
  <c r="G179" i="18" s="1"/>
  <c r="H179" i="18" a="1"/>
  <c r="H179" i="18" s="1"/>
  <c r="I179" i="18" a="1"/>
  <c r="I179" i="18" s="1"/>
  <c r="J179" i="18" a="1"/>
  <c r="J179" i="18" s="1"/>
  <c r="D174" i="18" a="1"/>
  <c r="D174" i="18" s="1"/>
  <c r="E174" i="18" a="1"/>
  <c r="E174" i="18" s="1"/>
  <c r="F174" i="18" a="1"/>
  <c r="F174" i="18" s="1"/>
  <c r="G174" i="18" a="1"/>
  <c r="G174" i="18" s="1"/>
  <c r="H174" i="18" a="1"/>
  <c r="H174" i="18" s="1"/>
  <c r="I174" i="18" a="1"/>
  <c r="I174" i="18" s="1"/>
  <c r="J174" i="18" a="1"/>
  <c r="J174" i="18" s="1"/>
  <c r="D175" i="18" a="1"/>
  <c r="D175" i="18" s="1"/>
  <c r="E175" i="18" a="1"/>
  <c r="E175" i="18" s="1"/>
  <c r="F175" i="18" a="1"/>
  <c r="F175" i="18" s="1"/>
  <c r="G175" i="18" a="1"/>
  <c r="G175" i="18" s="1"/>
  <c r="H175" i="18" a="1"/>
  <c r="H175" i="18" s="1"/>
  <c r="I175" i="18" a="1"/>
  <c r="I175" i="18" s="1"/>
  <c r="J175" i="18" a="1"/>
  <c r="J175" i="18" s="1"/>
  <c r="D169" i="18" a="1"/>
  <c r="D169" i="18" s="1"/>
  <c r="E169" i="18" a="1"/>
  <c r="E169" i="18" s="1"/>
  <c r="F169" i="18" a="1"/>
  <c r="F169" i="18" s="1"/>
  <c r="G169" i="18" a="1"/>
  <c r="G169" i="18" s="1"/>
  <c r="H169" i="18" a="1"/>
  <c r="H169" i="18" s="1"/>
  <c r="I169" i="18" a="1"/>
  <c r="I169" i="18" s="1"/>
  <c r="J169" i="18" a="1"/>
  <c r="J169" i="18" s="1"/>
  <c r="D170" i="18" a="1"/>
  <c r="D170" i="18" s="1"/>
  <c r="E170" i="18" a="1"/>
  <c r="E170" i="18" s="1"/>
  <c r="F170" i="18" a="1"/>
  <c r="F170" i="18" s="1"/>
  <c r="G170" i="18" a="1"/>
  <c r="G170" i="18" s="1"/>
  <c r="H170" i="18" a="1"/>
  <c r="H170" i="18" s="1"/>
  <c r="I170" i="18" a="1"/>
  <c r="I170" i="18" s="1"/>
  <c r="J170" i="18" a="1"/>
  <c r="J170" i="18" s="1"/>
  <c r="D171" i="18" a="1"/>
  <c r="D171" i="18" s="1"/>
  <c r="E171" i="18" a="1"/>
  <c r="E171" i="18" s="1"/>
  <c r="F171" i="18" a="1"/>
  <c r="F171" i="18" s="1"/>
  <c r="G171" i="18" a="1"/>
  <c r="G171" i="18" s="1"/>
  <c r="H171" i="18" a="1"/>
  <c r="H171" i="18" s="1"/>
  <c r="I171" i="18" a="1"/>
  <c r="I171" i="18" s="1"/>
  <c r="J171" i="18" a="1"/>
  <c r="J171" i="18" s="1"/>
  <c r="D172" i="18" a="1"/>
  <c r="D172" i="18" s="1"/>
  <c r="E172" i="18" a="1"/>
  <c r="E172" i="18" s="1"/>
  <c r="F172" i="18" a="1"/>
  <c r="F172" i="18" s="1"/>
  <c r="G172" i="18" a="1"/>
  <c r="G172" i="18" s="1"/>
  <c r="H172" i="18" a="1"/>
  <c r="H172" i="18" s="1"/>
  <c r="I172" i="18" a="1"/>
  <c r="I172" i="18" s="1"/>
  <c r="J172" i="18" a="1"/>
  <c r="J172" i="18" s="1"/>
  <c r="D173" i="18" a="1"/>
  <c r="D173" i="18" s="1"/>
  <c r="E173" i="18" a="1"/>
  <c r="E173" i="18" s="1"/>
  <c r="F173" i="18" a="1"/>
  <c r="F173" i="18" s="1"/>
  <c r="G173" i="18" a="1"/>
  <c r="G173" i="18" s="1"/>
  <c r="H173" i="18" a="1"/>
  <c r="H173" i="18" s="1"/>
  <c r="I173" i="18" a="1"/>
  <c r="I173" i="18" s="1"/>
  <c r="J173" i="18" a="1"/>
  <c r="J173" i="18" s="1"/>
  <c r="D158" i="18" a="1"/>
  <c r="D158" i="18" s="1"/>
  <c r="E158" i="18" a="1"/>
  <c r="E158" i="18" s="1"/>
  <c r="F158" i="18" a="1"/>
  <c r="F158" i="18" s="1"/>
  <c r="G158" i="18" a="1"/>
  <c r="G158" i="18" s="1"/>
  <c r="H158" i="18" a="1"/>
  <c r="H158" i="18" s="1"/>
  <c r="I158" i="18" a="1"/>
  <c r="I158" i="18" s="1"/>
  <c r="J158" i="18" a="1"/>
  <c r="J158" i="18" s="1"/>
  <c r="D159" i="18" a="1"/>
  <c r="D159" i="18" s="1"/>
  <c r="E159" i="18" a="1"/>
  <c r="E159" i="18" s="1"/>
  <c r="F159" i="18" a="1"/>
  <c r="F159" i="18" s="1"/>
  <c r="G159" i="18" a="1"/>
  <c r="G159" i="18" s="1"/>
  <c r="H159" i="18" a="1"/>
  <c r="H159" i="18" s="1"/>
  <c r="I159" i="18" a="1"/>
  <c r="I159" i="18" s="1"/>
  <c r="J159" i="18" a="1"/>
  <c r="J159" i="18" s="1"/>
  <c r="D160" i="18" a="1"/>
  <c r="D160" i="18" s="1"/>
  <c r="E160" i="18" a="1"/>
  <c r="E160" i="18" s="1"/>
  <c r="F160" i="18" a="1"/>
  <c r="F160" i="18" s="1"/>
  <c r="G160" i="18" a="1"/>
  <c r="G160" i="18" s="1"/>
  <c r="H160" i="18" a="1"/>
  <c r="H160" i="18" s="1"/>
  <c r="I160" i="18" a="1"/>
  <c r="I160" i="18" s="1"/>
  <c r="J160" i="18" a="1"/>
  <c r="J160" i="18" s="1"/>
  <c r="D161" i="18" a="1"/>
  <c r="D161" i="18" s="1"/>
  <c r="E161" i="18" a="1"/>
  <c r="E161" i="18" s="1"/>
  <c r="F161" i="18" a="1"/>
  <c r="F161" i="18" s="1"/>
  <c r="G161" i="18" a="1"/>
  <c r="G161" i="18" s="1"/>
  <c r="H161" i="18" a="1"/>
  <c r="H161" i="18" s="1"/>
  <c r="I161" i="18" a="1"/>
  <c r="I161" i="18" s="1"/>
  <c r="J161" i="18" a="1"/>
  <c r="J161" i="18" s="1"/>
  <c r="D162" i="18" a="1"/>
  <c r="D162" i="18" s="1"/>
  <c r="E162" i="18" a="1"/>
  <c r="E162" i="18" s="1"/>
  <c r="F162" i="18" a="1"/>
  <c r="F162" i="18" s="1"/>
  <c r="G162" i="18" a="1"/>
  <c r="G162" i="18" s="1"/>
  <c r="H162" i="18" a="1"/>
  <c r="H162" i="18" s="1"/>
  <c r="I162" i="18" a="1"/>
  <c r="I162" i="18" s="1"/>
  <c r="J162" i="18" a="1"/>
  <c r="J162" i="18" s="1"/>
  <c r="D163" i="18" a="1"/>
  <c r="D163" i="18" s="1"/>
  <c r="E163" i="18" a="1"/>
  <c r="E163" i="18" s="1"/>
  <c r="F163" i="18" a="1"/>
  <c r="F163" i="18" s="1"/>
  <c r="G163" i="18" a="1"/>
  <c r="G163" i="18" s="1"/>
  <c r="H163" i="18" a="1"/>
  <c r="H163" i="18" s="1"/>
  <c r="I163" i="18" a="1"/>
  <c r="I163" i="18" s="1"/>
  <c r="J163" i="18" a="1"/>
  <c r="J163" i="18" s="1"/>
  <c r="D164" i="18" a="1"/>
  <c r="D164" i="18" s="1"/>
  <c r="E164" i="18" a="1"/>
  <c r="E164" i="18" s="1"/>
  <c r="F164" i="18" a="1"/>
  <c r="F164" i="18" s="1"/>
  <c r="G164" i="18" a="1"/>
  <c r="G164" i="18" s="1"/>
  <c r="H164" i="18" a="1"/>
  <c r="H164" i="18" s="1"/>
  <c r="I164" i="18" a="1"/>
  <c r="I164" i="18" s="1"/>
  <c r="J164" i="18" a="1"/>
  <c r="J164" i="18" s="1"/>
  <c r="D165" i="18" a="1"/>
  <c r="D165" i="18" s="1"/>
  <c r="E165" i="18" a="1"/>
  <c r="E165" i="18" s="1"/>
  <c r="F165" i="18" a="1"/>
  <c r="F165" i="18" s="1"/>
  <c r="G165" i="18" a="1"/>
  <c r="G165" i="18" s="1"/>
  <c r="H165" i="18" a="1"/>
  <c r="H165" i="18" s="1"/>
  <c r="I165" i="18" a="1"/>
  <c r="I165" i="18" s="1"/>
  <c r="J165" i="18" a="1"/>
  <c r="J165" i="18" s="1"/>
  <c r="D166" i="18" a="1"/>
  <c r="D166" i="18" s="1"/>
  <c r="E166" i="18" a="1"/>
  <c r="E166" i="18" s="1"/>
  <c r="F166" i="18" a="1"/>
  <c r="F166" i="18" s="1"/>
  <c r="G166" i="18" a="1"/>
  <c r="G166" i="18" s="1"/>
  <c r="H166" i="18" a="1"/>
  <c r="H166" i="18" s="1"/>
  <c r="I166" i="18" a="1"/>
  <c r="I166" i="18" s="1"/>
  <c r="J166" i="18" a="1"/>
  <c r="J166" i="18" s="1"/>
  <c r="D167" i="18" a="1"/>
  <c r="D167" i="18" s="1"/>
  <c r="E167" i="18" a="1"/>
  <c r="E167" i="18" s="1"/>
  <c r="F167" i="18" a="1"/>
  <c r="F167" i="18" s="1"/>
  <c r="G167" i="18" a="1"/>
  <c r="G167" i="18" s="1"/>
  <c r="H167" i="18" a="1"/>
  <c r="H167" i="18" s="1"/>
  <c r="I167" i="18" a="1"/>
  <c r="I167" i="18" s="1"/>
  <c r="J167" i="18" a="1"/>
  <c r="J167" i="18" s="1"/>
  <c r="D168" i="18" a="1"/>
  <c r="D168" i="18" s="1"/>
  <c r="E168" i="18" a="1"/>
  <c r="E168" i="18" s="1"/>
  <c r="F168" i="18" a="1"/>
  <c r="F168" i="18" s="1"/>
  <c r="G168" i="18" a="1"/>
  <c r="G168" i="18" s="1"/>
  <c r="H168" i="18" a="1"/>
  <c r="H168" i="18" s="1"/>
  <c r="I168" i="18" a="1"/>
  <c r="I168" i="18" s="1"/>
  <c r="J168" i="18" a="1"/>
  <c r="J168" i="18" s="1"/>
  <c r="D154" i="18" a="1"/>
  <c r="D154" i="18" s="1"/>
  <c r="E154" i="18" a="1"/>
  <c r="E154" i="18" s="1"/>
  <c r="F154" i="18" a="1"/>
  <c r="F154" i="18" s="1"/>
  <c r="G154" i="18" a="1"/>
  <c r="G154" i="18" s="1"/>
  <c r="H154" i="18" a="1"/>
  <c r="H154" i="18" s="1"/>
  <c r="I154" i="18" a="1"/>
  <c r="I154" i="18" s="1"/>
  <c r="J154" i="18" a="1"/>
  <c r="J154" i="18" s="1"/>
  <c r="D155" i="18" a="1"/>
  <c r="D155" i="18" s="1"/>
  <c r="E155" i="18" a="1"/>
  <c r="E155" i="18" s="1"/>
  <c r="F155" i="18" a="1"/>
  <c r="F155" i="18" s="1"/>
  <c r="G155" i="18" a="1"/>
  <c r="G155" i="18" s="1"/>
  <c r="H155" i="18" a="1"/>
  <c r="H155" i="18" s="1"/>
  <c r="I155" i="18" a="1"/>
  <c r="I155" i="18" s="1"/>
  <c r="J155" i="18" a="1"/>
  <c r="J155" i="18" s="1"/>
  <c r="D156" i="18" a="1"/>
  <c r="D156" i="18" s="1"/>
  <c r="E156" i="18" a="1"/>
  <c r="E156" i="18" s="1"/>
  <c r="F156" i="18" a="1"/>
  <c r="F156" i="18" s="1"/>
  <c r="G156" i="18" a="1"/>
  <c r="G156" i="18" s="1"/>
  <c r="H156" i="18" a="1"/>
  <c r="H156" i="18" s="1"/>
  <c r="I156" i="18" a="1"/>
  <c r="I156" i="18" s="1"/>
  <c r="J156" i="18" a="1"/>
  <c r="J156" i="18" s="1"/>
  <c r="D157" i="18" a="1"/>
  <c r="D157" i="18" s="1"/>
  <c r="E157" i="18" a="1"/>
  <c r="E157" i="18" s="1"/>
  <c r="F157" i="18" a="1"/>
  <c r="F157" i="18" s="1"/>
  <c r="G157" i="18" a="1"/>
  <c r="G157" i="18" s="1"/>
  <c r="H157" i="18" a="1"/>
  <c r="H157" i="18" s="1"/>
  <c r="I157" i="18" a="1"/>
  <c r="I157" i="18" s="1"/>
  <c r="J157" i="18" a="1"/>
  <c r="J157" i="18" s="1"/>
  <c r="D151" i="18" a="1"/>
  <c r="D151" i="18" s="1"/>
  <c r="E151" i="18" a="1"/>
  <c r="E151" i="18" s="1"/>
  <c r="F151" i="18" a="1"/>
  <c r="F151" i="18" s="1"/>
  <c r="G151" i="18" a="1"/>
  <c r="G151" i="18" s="1"/>
  <c r="H151" i="18" a="1"/>
  <c r="H151" i="18" s="1"/>
  <c r="I151" i="18" a="1"/>
  <c r="I151" i="18" s="1"/>
  <c r="J151" i="18" a="1"/>
  <c r="J151" i="18" s="1"/>
  <c r="D152" i="18" a="1"/>
  <c r="D152" i="18" s="1"/>
  <c r="E152" i="18" a="1"/>
  <c r="E152" i="18" s="1"/>
  <c r="F152" i="18" a="1"/>
  <c r="F152" i="18" s="1"/>
  <c r="G152" i="18" a="1"/>
  <c r="G152" i="18" s="1"/>
  <c r="H152" i="18" a="1"/>
  <c r="H152" i="18" s="1"/>
  <c r="I152" i="18" a="1"/>
  <c r="I152" i="18" s="1"/>
  <c r="J152" i="18" a="1"/>
  <c r="J152" i="18" s="1"/>
  <c r="D153" i="18" a="1"/>
  <c r="D153" i="18" s="1"/>
  <c r="E153" i="18" a="1"/>
  <c r="E153" i="18" s="1"/>
  <c r="F153" i="18" a="1"/>
  <c r="F153" i="18" s="1"/>
  <c r="G153" i="18" a="1"/>
  <c r="G153" i="18" s="1"/>
  <c r="H153" i="18" a="1"/>
  <c r="H153" i="18" s="1"/>
  <c r="I153" i="18" a="1"/>
  <c r="I153" i="18" s="1"/>
  <c r="J153" i="18" a="1"/>
  <c r="J153" i="18" s="1"/>
  <c r="D147" i="18" a="1"/>
  <c r="D147" i="18" s="1"/>
  <c r="E147" i="18" a="1"/>
  <c r="E147" i="18" s="1"/>
  <c r="F147" i="18" a="1"/>
  <c r="F147" i="18" s="1"/>
  <c r="G147" i="18" a="1"/>
  <c r="G147" i="18" s="1"/>
  <c r="H147" i="18" a="1"/>
  <c r="H147" i="18" s="1"/>
  <c r="I147" i="18" a="1"/>
  <c r="I147" i="18" s="1"/>
  <c r="J147" i="18" a="1"/>
  <c r="J147" i="18" s="1"/>
  <c r="D150" i="18" a="1"/>
  <c r="D150" i="18" s="1"/>
  <c r="E150" i="18" a="1"/>
  <c r="E150" i="18" s="1"/>
  <c r="F150" i="18" a="1"/>
  <c r="F150" i="18" s="1"/>
  <c r="G150" i="18" a="1"/>
  <c r="G150" i="18" s="1"/>
  <c r="H150" i="18" a="1"/>
  <c r="H150" i="18" s="1"/>
  <c r="I150" i="18" a="1"/>
  <c r="I150" i="18" s="1"/>
  <c r="J150" i="18" a="1"/>
  <c r="J150" i="18" s="1"/>
  <c r="D144" i="18" a="1"/>
  <c r="D144" i="18" s="1"/>
  <c r="E144" i="18" a="1"/>
  <c r="E144" i="18" s="1"/>
  <c r="F144" i="18" a="1"/>
  <c r="F144" i="18" s="1"/>
  <c r="G144" i="18" a="1"/>
  <c r="G144" i="18" s="1"/>
  <c r="H144" i="18" a="1"/>
  <c r="H144" i="18" s="1"/>
  <c r="I144" i="18" a="1"/>
  <c r="I144" i="18" s="1"/>
  <c r="J144" i="18" a="1"/>
  <c r="J144" i="18" s="1"/>
  <c r="D145" i="18" a="1"/>
  <c r="D145" i="18" s="1"/>
  <c r="E145" i="18" a="1"/>
  <c r="E145" i="18" s="1"/>
  <c r="F145" i="18" a="1"/>
  <c r="F145" i="18" s="1"/>
  <c r="G145" i="18" a="1"/>
  <c r="G145" i="18" s="1"/>
  <c r="H145" i="18" a="1"/>
  <c r="H145" i="18" s="1"/>
  <c r="I145" i="18" a="1"/>
  <c r="I145" i="18" s="1"/>
  <c r="J145" i="18" a="1"/>
  <c r="J145" i="18" s="1"/>
  <c r="D141" i="18" a="1"/>
  <c r="D141" i="18" s="1"/>
  <c r="E141" i="18" a="1"/>
  <c r="E141" i="18" s="1"/>
  <c r="F141" i="18" a="1"/>
  <c r="F141" i="18" s="1"/>
  <c r="G141" i="18" a="1"/>
  <c r="G141" i="18" s="1"/>
  <c r="H141" i="18" a="1"/>
  <c r="H141" i="18" s="1"/>
  <c r="I141" i="18" a="1"/>
  <c r="I141" i="18" s="1"/>
  <c r="J141" i="18" a="1"/>
  <c r="J141" i="18" s="1"/>
  <c r="D142" i="18" a="1"/>
  <c r="D142" i="18" s="1"/>
  <c r="E142" i="18" a="1"/>
  <c r="E142" i="18" s="1"/>
  <c r="F142" i="18" a="1"/>
  <c r="F142" i="18" s="1"/>
  <c r="G142" i="18" a="1"/>
  <c r="G142" i="18" s="1"/>
  <c r="H142" i="18" a="1"/>
  <c r="H142" i="18" s="1"/>
  <c r="I142" i="18" a="1"/>
  <c r="I142" i="18" s="1"/>
  <c r="J142" i="18" a="1"/>
  <c r="J142" i="18" s="1"/>
  <c r="D143" i="18" a="1"/>
  <c r="D143" i="18" s="1"/>
  <c r="E143" i="18" a="1"/>
  <c r="E143" i="18" s="1"/>
  <c r="F143" i="18" a="1"/>
  <c r="F143" i="18" s="1"/>
  <c r="G143" i="18" a="1"/>
  <c r="G143" i="18" s="1"/>
  <c r="H143" i="18" a="1"/>
  <c r="H143" i="18" s="1"/>
  <c r="I143" i="18" a="1"/>
  <c r="I143" i="18" s="1"/>
  <c r="J143" i="18" a="1"/>
  <c r="J143" i="18" s="1"/>
  <c r="D140" i="18" a="1"/>
  <c r="D140" i="18" s="1"/>
  <c r="E140" i="18" a="1"/>
  <c r="E140" i="18" s="1"/>
  <c r="F140" i="18" a="1"/>
  <c r="F140" i="18" s="1"/>
  <c r="G140" i="18" a="1"/>
  <c r="G140" i="18" s="1"/>
  <c r="H140" i="18" a="1"/>
  <c r="H140" i="18" s="1"/>
  <c r="I140" i="18" a="1"/>
  <c r="I140" i="18" s="1"/>
  <c r="J140" i="18" a="1"/>
  <c r="J140" i="18" s="1"/>
  <c r="D134" i="18" a="1"/>
  <c r="D134" i="18" s="1"/>
  <c r="E134" i="18" a="1"/>
  <c r="E134" i="18" s="1"/>
  <c r="F134" i="18" a="1"/>
  <c r="F134" i="18" s="1"/>
  <c r="G134" i="18" a="1"/>
  <c r="G134" i="18" s="1"/>
  <c r="H134" i="18" a="1"/>
  <c r="H134" i="18" s="1"/>
  <c r="I134" i="18" a="1"/>
  <c r="I134" i="18" s="1"/>
  <c r="J134" i="18" a="1"/>
  <c r="J134" i="18" s="1"/>
  <c r="D135" i="18" a="1"/>
  <c r="D135" i="18" s="1"/>
  <c r="E135" i="18" a="1"/>
  <c r="E135" i="18" s="1"/>
  <c r="F135" i="18" a="1"/>
  <c r="F135" i="18" s="1"/>
  <c r="G135" i="18" a="1"/>
  <c r="G135" i="18" s="1"/>
  <c r="H135" i="18" a="1"/>
  <c r="H135" i="18" s="1"/>
  <c r="I135" i="18" a="1"/>
  <c r="I135" i="18" s="1"/>
  <c r="J135" i="18" a="1"/>
  <c r="J135" i="18" s="1"/>
  <c r="D136" i="18" a="1"/>
  <c r="D136" i="18" s="1"/>
  <c r="E136" i="18" a="1"/>
  <c r="E136" i="18" s="1"/>
  <c r="F136" i="18" a="1"/>
  <c r="F136" i="18" s="1"/>
  <c r="G136" i="18" a="1"/>
  <c r="G136" i="18" s="1"/>
  <c r="H136" i="18" a="1"/>
  <c r="H136" i="18" s="1"/>
  <c r="I136" i="18" a="1"/>
  <c r="I136" i="18" s="1"/>
  <c r="J136" i="18" a="1"/>
  <c r="J136" i="18" s="1"/>
  <c r="D137" i="18" a="1"/>
  <c r="D137" i="18" s="1"/>
  <c r="E137" i="18" a="1"/>
  <c r="E137" i="18" s="1"/>
  <c r="F137" i="18" a="1"/>
  <c r="F137" i="18" s="1"/>
  <c r="G137" i="18" a="1"/>
  <c r="G137" i="18" s="1"/>
  <c r="H137" i="18" a="1"/>
  <c r="H137" i="18" s="1"/>
  <c r="I137" i="18" a="1"/>
  <c r="I137" i="18" s="1"/>
  <c r="J137" i="18" a="1"/>
  <c r="J137" i="18" s="1"/>
  <c r="D138" i="18" a="1"/>
  <c r="D138" i="18" s="1"/>
  <c r="E138" i="18" a="1"/>
  <c r="E138" i="18" s="1"/>
  <c r="F138" i="18" a="1"/>
  <c r="F138" i="18" s="1"/>
  <c r="G138" i="18" a="1"/>
  <c r="G138" i="18" s="1"/>
  <c r="H138" i="18" a="1"/>
  <c r="H138" i="18" s="1"/>
  <c r="I138" i="18" a="1"/>
  <c r="I138" i="18" s="1"/>
  <c r="J138" i="18" a="1"/>
  <c r="J138" i="18" s="1"/>
  <c r="D139" i="18" a="1"/>
  <c r="D139" i="18" s="1"/>
  <c r="E139" i="18" a="1"/>
  <c r="E139" i="18" s="1"/>
  <c r="F139" i="18" a="1"/>
  <c r="F139" i="18" s="1"/>
  <c r="G139" i="18" a="1"/>
  <c r="G139" i="18" s="1"/>
  <c r="H139" i="18" a="1"/>
  <c r="H139" i="18" s="1"/>
  <c r="I139" i="18" a="1"/>
  <c r="I139" i="18" s="1"/>
  <c r="J139" i="18" a="1"/>
  <c r="J139" i="18" s="1"/>
  <c r="D120" i="18" a="1"/>
  <c r="D120" i="18" s="1"/>
  <c r="E120" i="18" a="1"/>
  <c r="E120" i="18" s="1"/>
  <c r="F120" i="18" a="1"/>
  <c r="F120" i="18" s="1"/>
  <c r="G120" i="18" a="1"/>
  <c r="G120" i="18" s="1"/>
  <c r="H120" i="18" a="1"/>
  <c r="H120" i="18" s="1"/>
  <c r="I120" i="18" a="1"/>
  <c r="I120" i="18" s="1"/>
  <c r="J120" i="18" a="1"/>
  <c r="J120" i="18" s="1"/>
  <c r="D121" i="18" a="1"/>
  <c r="D121" i="18" s="1"/>
  <c r="E121" i="18" a="1"/>
  <c r="E121" i="18" s="1"/>
  <c r="F121" i="18" a="1"/>
  <c r="F121" i="18" s="1"/>
  <c r="G121" i="18" a="1"/>
  <c r="G121" i="18" s="1"/>
  <c r="H121" i="18" a="1"/>
  <c r="H121" i="18" s="1"/>
  <c r="I121" i="18" a="1"/>
  <c r="I121" i="18" s="1"/>
  <c r="J121" i="18" a="1"/>
  <c r="J121" i="18" s="1"/>
  <c r="D122" i="18" a="1"/>
  <c r="D122" i="18" s="1"/>
  <c r="E122" i="18" a="1"/>
  <c r="E122" i="18" s="1"/>
  <c r="F122" i="18" a="1"/>
  <c r="F122" i="18" s="1"/>
  <c r="G122" i="18" a="1"/>
  <c r="G122" i="18" s="1"/>
  <c r="H122" i="18" a="1"/>
  <c r="H122" i="18" s="1"/>
  <c r="I122" i="18" a="1"/>
  <c r="I122" i="18" s="1"/>
  <c r="J122" i="18" a="1"/>
  <c r="J122" i="18" s="1"/>
  <c r="D123" i="18" a="1"/>
  <c r="D123" i="18" s="1"/>
  <c r="E123" i="18" a="1"/>
  <c r="E123" i="18" s="1"/>
  <c r="F123" i="18" a="1"/>
  <c r="F123" i="18" s="1"/>
  <c r="G123" i="18" a="1"/>
  <c r="G123" i="18" s="1"/>
  <c r="H123" i="18" a="1"/>
  <c r="H123" i="18" s="1"/>
  <c r="I123" i="18" a="1"/>
  <c r="I123" i="18" s="1"/>
  <c r="J123" i="18" a="1"/>
  <c r="J123" i="18" s="1"/>
  <c r="D103" i="18" a="1"/>
  <c r="D103" i="18" s="1"/>
  <c r="E103" i="18" a="1"/>
  <c r="E103" i="18" s="1"/>
  <c r="F103" i="18" a="1"/>
  <c r="F103" i="18" s="1"/>
  <c r="G103" i="18" a="1"/>
  <c r="G103" i="18" s="1"/>
  <c r="H103" i="18" a="1"/>
  <c r="H103" i="18" s="1"/>
  <c r="I103" i="18" a="1"/>
  <c r="I103" i="18" s="1"/>
  <c r="J103" i="18" a="1"/>
  <c r="J103" i="18" s="1"/>
  <c r="D104" i="18" a="1"/>
  <c r="D104" i="18" s="1"/>
  <c r="E104" i="18" a="1"/>
  <c r="E104" i="18" s="1"/>
  <c r="F104" i="18" a="1"/>
  <c r="F104" i="18" s="1"/>
  <c r="G104" i="18" a="1"/>
  <c r="G104" i="18" s="1"/>
  <c r="H104" i="18" a="1"/>
  <c r="H104" i="18" s="1"/>
  <c r="I104" i="18" a="1"/>
  <c r="I104" i="18" s="1"/>
  <c r="J104" i="18" a="1"/>
  <c r="J104" i="18" s="1"/>
  <c r="D105" i="18" a="1"/>
  <c r="D105" i="18" s="1"/>
  <c r="E105" i="18" a="1"/>
  <c r="E105" i="18" s="1"/>
  <c r="F105" i="18" a="1"/>
  <c r="F105" i="18" s="1"/>
  <c r="G105" i="18" a="1"/>
  <c r="G105" i="18" s="1"/>
  <c r="H105" i="18" a="1"/>
  <c r="H105" i="18" s="1"/>
  <c r="I105" i="18" a="1"/>
  <c r="I105" i="18" s="1"/>
  <c r="J105" i="18" a="1"/>
  <c r="J105" i="18" s="1"/>
  <c r="D106" i="18" a="1"/>
  <c r="D106" i="18" s="1"/>
  <c r="E106" i="18" a="1"/>
  <c r="E106" i="18" s="1"/>
  <c r="F106" i="18" a="1"/>
  <c r="F106" i="18" s="1"/>
  <c r="G106" i="18" a="1"/>
  <c r="G106" i="18" s="1"/>
  <c r="H106" i="18" a="1"/>
  <c r="H106" i="18" s="1"/>
  <c r="I106" i="18" a="1"/>
  <c r="I106" i="18" s="1"/>
  <c r="J106" i="18" a="1"/>
  <c r="J106" i="18" s="1"/>
  <c r="D107" i="18" a="1"/>
  <c r="D107" i="18" s="1"/>
  <c r="E107" i="18" a="1"/>
  <c r="E107" i="18" s="1"/>
  <c r="F107" i="18" a="1"/>
  <c r="F107" i="18" s="1"/>
  <c r="G107" i="18" a="1"/>
  <c r="G107" i="18" s="1"/>
  <c r="H107" i="18" a="1"/>
  <c r="H107" i="18" s="1"/>
  <c r="I107" i="18" a="1"/>
  <c r="I107" i="18" s="1"/>
  <c r="J107" i="18" a="1"/>
  <c r="J107" i="18" s="1"/>
  <c r="D108" i="18" a="1"/>
  <c r="D108" i="18" s="1"/>
  <c r="E108" i="18" a="1"/>
  <c r="E108" i="18" s="1"/>
  <c r="F108" i="18" a="1"/>
  <c r="F108" i="18" s="1"/>
  <c r="G108" i="18" a="1"/>
  <c r="G108" i="18" s="1"/>
  <c r="H108" i="18" a="1"/>
  <c r="H108" i="18" s="1"/>
  <c r="I108" i="18" a="1"/>
  <c r="I108" i="18" s="1"/>
  <c r="J108" i="18" a="1"/>
  <c r="J108" i="18" s="1"/>
  <c r="D109" i="18" a="1"/>
  <c r="D109" i="18" s="1"/>
  <c r="E109" i="18" a="1"/>
  <c r="E109" i="18" s="1"/>
  <c r="F109" i="18" a="1"/>
  <c r="F109" i="18" s="1"/>
  <c r="G109" i="18" a="1"/>
  <c r="G109" i="18" s="1"/>
  <c r="H109" i="18" a="1"/>
  <c r="H109" i="18" s="1"/>
  <c r="I109" i="18" a="1"/>
  <c r="I109" i="18" s="1"/>
  <c r="J109" i="18" a="1"/>
  <c r="J109" i="18" s="1"/>
  <c r="D110" i="18" a="1"/>
  <c r="D110" i="18" s="1"/>
  <c r="E110" i="18" a="1"/>
  <c r="E110" i="18" s="1"/>
  <c r="F110" i="18" a="1"/>
  <c r="F110" i="18" s="1"/>
  <c r="G110" i="18" a="1"/>
  <c r="G110" i="18" s="1"/>
  <c r="H110" i="18" a="1"/>
  <c r="H110" i="18" s="1"/>
  <c r="I110" i="18" a="1"/>
  <c r="I110" i="18" s="1"/>
  <c r="J110" i="18" a="1"/>
  <c r="J110" i="18" s="1"/>
  <c r="D111" i="18" a="1"/>
  <c r="D111" i="18" s="1"/>
  <c r="E111" i="18" a="1"/>
  <c r="E111" i="18" s="1"/>
  <c r="F111" i="18" a="1"/>
  <c r="F111" i="18" s="1"/>
  <c r="G111" i="18" a="1"/>
  <c r="G111" i="18" s="1"/>
  <c r="H111" i="18" a="1"/>
  <c r="H111" i="18" s="1"/>
  <c r="I111" i="18" a="1"/>
  <c r="I111" i="18" s="1"/>
  <c r="J111" i="18" a="1"/>
  <c r="J111" i="18" s="1"/>
  <c r="D112" i="18" a="1"/>
  <c r="D112" i="18" s="1"/>
  <c r="E112" i="18" a="1"/>
  <c r="E112" i="18" s="1"/>
  <c r="F112" i="18" a="1"/>
  <c r="F112" i="18" s="1"/>
  <c r="G112" i="18" a="1"/>
  <c r="G112" i="18" s="1"/>
  <c r="H112" i="18" a="1"/>
  <c r="H112" i="18" s="1"/>
  <c r="I112" i="18" a="1"/>
  <c r="I112" i="18" s="1"/>
  <c r="J112" i="18" a="1"/>
  <c r="J112" i="18" s="1"/>
  <c r="D113" i="18" a="1"/>
  <c r="D113" i="18" s="1"/>
  <c r="E113" i="18" a="1"/>
  <c r="E113" i="18" s="1"/>
  <c r="F113" i="18" a="1"/>
  <c r="F113" i="18" s="1"/>
  <c r="G113" i="18" a="1"/>
  <c r="G113" i="18" s="1"/>
  <c r="H113" i="18" a="1"/>
  <c r="H113" i="18" s="1"/>
  <c r="I113" i="18" a="1"/>
  <c r="I113" i="18" s="1"/>
  <c r="J113" i="18" a="1"/>
  <c r="J113" i="18" s="1"/>
  <c r="D114" i="18" a="1"/>
  <c r="D114" i="18" s="1"/>
  <c r="E114" i="18" a="1"/>
  <c r="E114" i="18" s="1"/>
  <c r="F114" i="18" a="1"/>
  <c r="F114" i="18" s="1"/>
  <c r="G114" i="18" a="1"/>
  <c r="G114" i="18" s="1"/>
  <c r="H114" i="18" a="1"/>
  <c r="H114" i="18" s="1"/>
  <c r="I114" i="18" a="1"/>
  <c r="I114" i="18" s="1"/>
  <c r="J114" i="18" a="1"/>
  <c r="J114" i="18" s="1"/>
  <c r="D115" i="18" a="1"/>
  <c r="D115" i="18" s="1"/>
  <c r="E115" i="18" a="1"/>
  <c r="E115" i="18" s="1"/>
  <c r="F115" i="18" a="1"/>
  <c r="F115" i="18" s="1"/>
  <c r="G115" i="18" a="1"/>
  <c r="G115" i="18" s="1"/>
  <c r="H115" i="18" a="1"/>
  <c r="H115" i="18" s="1"/>
  <c r="I115" i="18" a="1"/>
  <c r="I115" i="18" s="1"/>
  <c r="J115" i="18" a="1"/>
  <c r="J115" i="18" s="1"/>
  <c r="D116" i="18" a="1"/>
  <c r="D116" i="18" s="1"/>
  <c r="E116" i="18" a="1"/>
  <c r="E116" i="18" s="1"/>
  <c r="F116" i="18" a="1"/>
  <c r="F116" i="18" s="1"/>
  <c r="G116" i="18" a="1"/>
  <c r="G116" i="18" s="1"/>
  <c r="H116" i="18" a="1"/>
  <c r="H116" i="18" s="1"/>
  <c r="I116" i="18" a="1"/>
  <c r="I116" i="18" s="1"/>
  <c r="J116" i="18" a="1"/>
  <c r="J116" i="18" s="1"/>
  <c r="D117" i="18" a="1"/>
  <c r="D117" i="18" s="1"/>
  <c r="E117" i="18" a="1"/>
  <c r="E117" i="18" s="1"/>
  <c r="F117" i="18" a="1"/>
  <c r="F117" i="18" s="1"/>
  <c r="G117" i="18" a="1"/>
  <c r="G117" i="18" s="1"/>
  <c r="H117" i="18" a="1"/>
  <c r="H117" i="18" s="1"/>
  <c r="I117" i="18" a="1"/>
  <c r="I117" i="18" s="1"/>
  <c r="J117" i="18" a="1"/>
  <c r="J117" i="18" s="1"/>
  <c r="D118" i="18" a="1"/>
  <c r="D118" i="18" s="1"/>
  <c r="E118" i="18" a="1"/>
  <c r="E118" i="18" s="1"/>
  <c r="F118" i="18" a="1"/>
  <c r="F118" i="18" s="1"/>
  <c r="G118" i="18" a="1"/>
  <c r="G118" i="18" s="1"/>
  <c r="H118" i="18" a="1"/>
  <c r="H118" i="18" s="1"/>
  <c r="I118" i="18" a="1"/>
  <c r="I118" i="18" s="1"/>
  <c r="J118" i="18" a="1"/>
  <c r="J118" i="18" s="1"/>
  <c r="D119" i="18" a="1"/>
  <c r="D119" i="18" s="1"/>
  <c r="E119" i="18" a="1"/>
  <c r="E119" i="18" s="1"/>
  <c r="F119" i="18" a="1"/>
  <c r="F119" i="18" s="1"/>
  <c r="G119" i="18" a="1"/>
  <c r="G119" i="18" s="1"/>
  <c r="H119" i="18" a="1"/>
  <c r="H119" i="18" s="1"/>
  <c r="I119" i="18" a="1"/>
  <c r="I119" i="18" s="1"/>
  <c r="J119" i="18" a="1"/>
  <c r="J119" i="18" s="1"/>
  <c r="D97" i="18" a="1"/>
  <c r="D97" i="18" s="1"/>
  <c r="E97" i="18" a="1"/>
  <c r="E97" i="18" s="1"/>
  <c r="F97" i="18" a="1"/>
  <c r="F97" i="18" s="1"/>
  <c r="G97" i="18" a="1"/>
  <c r="G97" i="18" s="1"/>
  <c r="H97" i="18" a="1"/>
  <c r="H97" i="18" s="1"/>
  <c r="I97" i="18" a="1"/>
  <c r="I97" i="18" s="1"/>
  <c r="J97" i="18" a="1"/>
  <c r="J97" i="18" s="1"/>
  <c r="D98" i="18" a="1"/>
  <c r="D98" i="18" s="1"/>
  <c r="E98" i="18" a="1"/>
  <c r="E98" i="18" s="1"/>
  <c r="F98" i="18" a="1"/>
  <c r="F98" i="18" s="1"/>
  <c r="G98" i="18" a="1"/>
  <c r="G98" i="18" s="1"/>
  <c r="H98" i="18" a="1"/>
  <c r="H98" i="18" s="1"/>
  <c r="I98" i="18" a="1"/>
  <c r="I98" i="18" s="1"/>
  <c r="J98" i="18" a="1"/>
  <c r="J98" i="18" s="1"/>
  <c r="D99" i="18" a="1"/>
  <c r="D99" i="18" s="1"/>
  <c r="E99" i="18" a="1"/>
  <c r="E99" i="18" s="1"/>
  <c r="F99" i="18" a="1"/>
  <c r="F99" i="18" s="1"/>
  <c r="G99" i="18" a="1"/>
  <c r="G99" i="18" s="1"/>
  <c r="H99" i="18" a="1"/>
  <c r="H99" i="18" s="1"/>
  <c r="I99" i="18" a="1"/>
  <c r="I99" i="18" s="1"/>
  <c r="J99" i="18" a="1"/>
  <c r="J99" i="18" s="1"/>
  <c r="D100" i="18" a="1"/>
  <c r="D100" i="18" s="1"/>
  <c r="E100" i="18" a="1"/>
  <c r="E100" i="18" s="1"/>
  <c r="F100" i="18" a="1"/>
  <c r="F100" i="18" s="1"/>
  <c r="G100" i="18" a="1"/>
  <c r="G100" i="18" s="1"/>
  <c r="H100" i="18" a="1"/>
  <c r="H100" i="18" s="1"/>
  <c r="I100" i="18" a="1"/>
  <c r="I100" i="18" s="1"/>
  <c r="J100" i="18" a="1"/>
  <c r="J100" i="18" s="1"/>
  <c r="D101" i="18" a="1"/>
  <c r="D101" i="18" s="1"/>
  <c r="E101" i="18" a="1"/>
  <c r="E101" i="18" s="1"/>
  <c r="F101" i="18" a="1"/>
  <c r="F101" i="18" s="1"/>
  <c r="G101" i="18" a="1"/>
  <c r="G101" i="18" s="1"/>
  <c r="H101" i="18" a="1"/>
  <c r="H101" i="18" s="1"/>
  <c r="I101" i="18" a="1"/>
  <c r="I101" i="18" s="1"/>
  <c r="J101" i="18" a="1"/>
  <c r="J101" i="18" s="1"/>
  <c r="D102" i="18" a="1"/>
  <c r="D102" i="18" s="1"/>
  <c r="E102" i="18" a="1"/>
  <c r="E102" i="18" s="1"/>
  <c r="F102" i="18" a="1"/>
  <c r="F102" i="18" s="1"/>
  <c r="G102" i="18" a="1"/>
  <c r="G102" i="18" s="1"/>
  <c r="H102" i="18" a="1"/>
  <c r="H102" i="18" s="1"/>
  <c r="I102" i="18" a="1"/>
  <c r="I102" i="18" s="1"/>
  <c r="J102" i="18" a="1"/>
  <c r="J102" i="18" s="1"/>
  <c r="D14" i="18" a="1"/>
  <c r="D14" i="18" s="1"/>
  <c r="E14" i="18" a="1"/>
  <c r="E14" i="18" s="1"/>
  <c r="F14" i="18" a="1"/>
  <c r="F14" i="18" s="1"/>
  <c r="G14" i="18" a="1"/>
  <c r="G14" i="18" s="1"/>
  <c r="H14" i="18" a="1"/>
  <c r="H14" i="18" s="1"/>
  <c r="I14" i="18" a="1"/>
  <c r="I14" i="18" s="1"/>
  <c r="J14" i="18" a="1"/>
  <c r="J14" i="18" s="1"/>
  <c r="D15" i="18" a="1"/>
  <c r="D15" i="18" s="1"/>
  <c r="E15" i="18" a="1"/>
  <c r="E15" i="18" s="1"/>
  <c r="F15" i="18" a="1"/>
  <c r="F15" i="18" s="1"/>
  <c r="G15" i="18" a="1"/>
  <c r="G15" i="18" s="1"/>
  <c r="H15" i="18" a="1"/>
  <c r="H15" i="18" s="1"/>
  <c r="I15" i="18" a="1"/>
  <c r="I15" i="18" s="1"/>
  <c r="J15" i="18" a="1"/>
  <c r="J15" i="18" s="1"/>
  <c r="D16" i="18" a="1"/>
  <c r="D16" i="18" s="1"/>
  <c r="E16" i="18" a="1"/>
  <c r="E16" i="18" s="1"/>
  <c r="F16" i="18" a="1"/>
  <c r="F16" i="18" s="1"/>
  <c r="G16" i="18" a="1"/>
  <c r="G16" i="18" s="1"/>
  <c r="H16" i="18" a="1"/>
  <c r="H16" i="18" s="1"/>
  <c r="I16" i="18" a="1"/>
  <c r="I16" i="18" s="1"/>
  <c r="J16" i="18" a="1"/>
  <c r="J16" i="18" s="1"/>
  <c r="D11" i="18" a="1"/>
  <c r="D11" i="18" s="1"/>
  <c r="E11" i="18" a="1"/>
  <c r="E11" i="18" s="1"/>
  <c r="F11" i="18" a="1"/>
  <c r="F11" i="18" s="1"/>
  <c r="G11" i="18" a="1"/>
  <c r="G11" i="18" s="1"/>
  <c r="H11" i="18" a="1"/>
  <c r="H11" i="18" s="1"/>
  <c r="I11" i="18" a="1"/>
  <c r="I11" i="18" s="1"/>
  <c r="J11" i="18" a="1"/>
  <c r="J11" i="18" s="1"/>
  <c r="D12" i="18" a="1"/>
  <c r="D12" i="18" s="1"/>
  <c r="E12" i="18" a="1"/>
  <c r="E12" i="18" s="1"/>
  <c r="F12" i="18" a="1"/>
  <c r="F12" i="18" s="1"/>
  <c r="G12" i="18" a="1"/>
  <c r="G12" i="18" s="1"/>
  <c r="H12" i="18" a="1"/>
  <c r="H12" i="18" s="1"/>
  <c r="I12" i="18" a="1"/>
  <c r="I12" i="18" s="1"/>
  <c r="J12" i="18" a="1"/>
  <c r="J12" i="18" s="1"/>
  <c r="D13" i="18" a="1"/>
  <c r="D13" i="18" s="1"/>
  <c r="E13" i="18" a="1"/>
  <c r="E13" i="18" s="1"/>
  <c r="F13" i="18" a="1"/>
  <c r="F13" i="18" s="1"/>
  <c r="G13" i="18" a="1"/>
  <c r="G13" i="18" s="1"/>
  <c r="H13" i="18" a="1"/>
  <c r="H13" i="18" s="1"/>
  <c r="I13" i="18" a="1"/>
  <c r="I13" i="18" s="1"/>
  <c r="J13" i="18" a="1"/>
  <c r="J13" i="18" s="1"/>
  <c r="D10" i="18" a="1"/>
  <c r="D10" i="18" s="1"/>
  <c r="E10" i="18" a="1"/>
  <c r="E10" i="18" s="1"/>
  <c r="F10" i="18" a="1"/>
  <c r="F10" i="18" s="1"/>
  <c r="G10" i="18" a="1"/>
  <c r="G10" i="18" s="1"/>
  <c r="H10" i="18" a="1"/>
  <c r="H10" i="18" s="1"/>
  <c r="I10" i="18" a="1"/>
  <c r="I10" i="18" s="1"/>
  <c r="J10" i="18" a="1"/>
  <c r="J10" i="18" s="1"/>
  <c r="D8" i="18" a="1"/>
  <c r="D8" i="18" s="1"/>
  <c r="E8" i="18" a="1"/>
  <c r="E8" i="18" s="1"/>
  <c r="F8" i="18" a="1"/>
  <c r="F8" i="18" s="1"/>
  <c r="G8" i="18" a="1"/>
  <c r="G8" i="18" s="1"/>
  <c r="H8" i="18" a="1"/>
  <c r="H8" i="18" s="1"/>
  <c r="I8" i="18" a="1"/>
  <c r="I8" i="18" s="1"/>
  <c r="J8" i="18" a="1"/>
  <c r="J8" i="18" s="1"/>
  <c r="D9" i="18" a="1"/>
  <c r="D9" i="18" s="1"/>
  <c r="E9" i="18" a="1"/>
  <c r="E9" i="18" s="1"/>
  <c r="F9" i="18" a="1"/>
  <c r="F9" i="18" s="1"/>
  <c r="G9" i="18" a="1"/>
  <c r="G9" i="18" s="1"/>
  <c r="H9" i="18" a="1"/>
  <c r="H9" i="18" s="1"/>
  <c r="I9" i="18" a="1"/>
  <c r="I9" i="18" s="1"/>
  <c r="J9" i="18" a="1"/>
  <c r="J9" i="18" s="1"/>
  <c r="J7" i="18" a="1"/>
  <c r="J7" i="18" s="1"/>
  <c r="I7" i="18" a="1"/>
  <c r="I7" i="18" s="1"/>
  <c r="H7" i="18" a="1"/>
  <c r="H7" i="18" s="1"/>
  <c r="G7" i="18" a="1"/>
  <c r="G7" i="18" s="1"/>
  <c r="F7" i="18" a="1"/>
  <c r="F7" i="18" s="1"/>
  <c r="E7" i="18" a="1"/>
  <c r="E7" i="18" s="1"/>
  <c r="D7" i="18" a="1"/>
  <c r="D7" i="18" s="1"/>
  <c r="J6" i="18" a="1"/>
  <c r="J6" i="18" s="1"/>
  <c r="I6" i="18" a="1"/>
  <c r="I6" i="18" s="1"/>
  <c r="H6" i="18" a="1"/>
  <c r="H6" i="18" s="1"/>
  <c r="G6" i="18" a="1"/>
  <c r="G6" i="18" s="1"/>
  <c r="F6" i="18" a="1"/>
  <c r="F6" i="18" s="1"/>
  <c r="E6" i="18" a="1"/>
  <c r="E6" i="18" s="1"/>
  <c r="D6" i="18" a="1"/>
  <c r="D6" i="18" s="1"/>
  <c r="J5" i="18" a="1"/>
  <c r="J5" i="18" s="1"/>
  <c r="I5" i="18" a="1"/>
  <c r="I5" i="18" s="1"/>
  <c r="H5" i="18" a="1"/>
  <c r="H5" i="18" s="1"/>
  <c r="G5" i="18" a="1"/>
  <c r="G5" i="18" s="1"/>
  <c r="F5" i="18" a="1"/>
  <c r="F5" i="18" s="1"/>
  <c r="E5" i="18" a="1"/>
  <c r="E5" i="18" s="1"/>
  <c r="D5" i="18" a="1"/>
  <c r="D5" i="18" s="1"/>
  <c r="J4" i="18" a="1"/>
  <c r="J4" i="18" s="1"/>
  <c r="I4" i="18" a="1"/>
  <c r="I4" i="18" s="1"/>
  <c r="H4" i="18" a="1"/>
  <c r="H4" i="18" s="1"/>
  <c r="G4" i="18" a="1"/>
  <c r="G4" i="18" s="1"/>
  <c r="F4" i="18" a="1"/>
  <c r="F4" i="18" s="1"/>
  <c r="E4" i="18" a="1"/>
  <c r="E4" i="18" s="1"/>
  <c r="D4" i="18" a="1"/>
  <c r="D4" i="18" s="1"/>
  <c r="J102" i="17" a="1"/>
  <c r="J102" i="17" s="1"/>
  <c r="I102" i="17" a="1"/>
  <c r="I102" i="17" s="1"/>
  <c r="H102" i="17" a="1"/>
  <c r="H102" i="17" s="1"/>
  <c r="G102" i="17" a="1"/>
  <c r="G102" i="17" s="1"/>
  <c r="F102" i="17" a="1"/>
  <c r="F102" i="17" s="1"/>
  <c r="E102" i="17" a="1"/>
  <c r="E102" i="17" s="1"/>
  <c r="D102" i="17" a="1"/>
  <c r="D102" i="17" s="1"/>
  <c r="J101" i="17" a="1"/>
  <c r="J101" i="17" s="1"/>
  <c r="I101" i="17" a="1"/>
  <c r="I101" i="17" s="1"/>
  <c r="H101" i="17" a="1"/>
  <c r="H101" i="17" s="1"/>
  <c r="G101" i="17" a="1"/>
  <c r="G101" i="17" s="1"/>
  <c r="F101" i="17" a="1"/>
  <c r="F101" i="17" s="1"/>
  <c r="E101" i="17" a="1"/>
  <c r="E101" i="17" s="1"/>
  <c r="D101" i="17" a="1"/>
  <c r="D101" i="17" s="1"/>
  <c r="J100" i="17" a="1"/>
  <c r="J100" i="17" s="1"/>
  <c r="I100" i="17" a="1"/>
  <c r="I100" i="17" s="1"/>
  <c r="H100" i="17" a="1"/>
  <c r="H100" i="17" s="1"/>
  <c r="G100" i="17" a="1"/>
  <c r="G100" i="17" s="1"/>
  <c r="F100" i="17" a="1"/>
  <c r="F100" i="17" s="1"/>
  <c r="E100" i="17" a="1"/>
  <c r="E100" i="17" s="1"/>
  <c r="D100" i="17" a="1"/>
  <c r="D100" i="17" s="1"/>
  <c r="J99" i="17" a="1"/>
  <c r="J99" i="17" s="1"/>
  <c r="I99" i="17" a="1"/>
  <c r="I99" i="17" s="1"/>
  <c r="H99" i="17" a="1"/>
  <c r="H99" i="17" s="1"/>
  <c r="G99" i="17" a="1"/>
  <c r="G99" i="17" s="1"/>
  <c r="F99" i="17" a="1"/>
  <c r="F99" i="17" s="1"/>
  <c r="E99" i="17" a="1"/>
  <c r="E99" i="17" s="1"/>
  <c r="D99" i="17" a="1"/>
  <c r="D99" i="17" s="1"/>
  <c r="J98" i="17" a="1"/>
  <c r="J98" i="17" s="1"/>
  <c r="I98" i="17" a="1"/>
  <c r="I98" i="17" s="1"/>
  <c r="H98" i="17" a="1"/>
  <c r="H98" i="17" s="1"/>
  <c r="G98" i="17" a="1"/>
  <c r="G98" i="17" s="1"/>
  <c r="F98" i="17" a="1"/>
  <c r="F98" i="17" s="1"/>
  <c r="E98" i="17" a="1"/>
  <c r="E98" i="17" s="1"/>
  <c r="D98" i="17" a="1"/>
  <c r="D98" i="17" s="1"/>
  <c r="J97" i="17" a="1"/>
  <c r="J97" i="17" s="1"/>
  <c r="I97" i="17" a="1"/>
  <c r="I97" i="17" s="1"/>
  <c r="H97" i="17" a="1"/>
  <c r="H97" i="17" s="1"/>
  <c r="G97" i="17" a="1"/>
  <c r="G97" i="17" s="1"/>
  <c r="F97" i="17" a="1"/>
  <c r="F97" i="17" s="1"/>
  <c r="E97" i="17" a="1"/>
  <c r="E97" i="17" s="1"/>
  <c r="D97" i="17" a="1"/>
  <c r="D97" i="17" s="1"/>
  <c r="J96" i="17" a="1"/>
  <c r="J96" i="17" s="1"/>
  <c r="I96" i="17" a="1"/>
  <c r="I96" i="17" s="1"/>
  <c r="H96" i="17" a="1"/>
  <c r="H96" i="17" s="1"/>
  <c r="G96" i="17" a="1"/>
  <c r="G96" i="17" s="1"/>
  <c r="F96" i="17" a="1"/>
  <c r="F96" i="17" s="1"/>
  <c r="E96" i="17" a="1"/>
  <c r="E96" i="17" s="1"/>
  <c r="D96" i="17" a="1"/>
  <c r="D96" i="17" s="1"/>
  <c r="J95" i="17" a="1"/>
  <c r="J95" i="17" s="1"/>
  <c r="I95" i="17" a="1"/>
  <c r="I95" i="17" s="1"/>
  <c r="H95" i="17" a="1"/>
  <c r="H95" i="17" s="1"/>
  <c r="G95" i="17" a="1"/>
  <c r="G95" i="17" s="1"/>
  <c r="F95" i="17" a="1"/>
  <c r="F95" i="17" s="1"/>
  <c r="E95" i="17" a="1"/>
  <c r="E95" i="17" s="1"/>
  <c r="D95" i="17" a="1"/>
  <c r="D95" i="17" s="1"/>
  <c r="J94" i="17" a="1"/>
  <c r="J94" i="17" s="1"/>
  <c r="I94" i="17" a="1"/>
  <c r="I94" i="17" s="1"/>
  <c r="H94" i="17" a="1"/>
  <c r="H94" i="17" s="1"/>
  <c r="G94" i="17" a="1"/>
  <c r="G94" i="17" s="1"/>
  <c r="F94" i="17" a="1"/>
  <c r="F94" i="17" s="1"/>
  <c r="E94" i="17" a="1"/>
  <c r="E94" i="17" s="1"/>
  <c r="D94" i="17" a="1"/>
  <c r="D94" i="17" s="1"/>
  <c r="J93" i="17" a="1"/>
  <c r="J93" i="17" s="1"/>
  <c r="I93" i="17" a="1"/>
  <c r="I93" i="17" s="1"/>
  <c r="H93" i="17" a="1"/>
  <c r="H93" i="17" s="1"/>
  <c r="G93" i="17" a="1"/>
  <c r="G93" i="17" s="1"/>
  <c r="F93" i="17" a="1"/>
  <c r="F93" i="17" s="1"/>
  <c r="E93" i="17" a="1"/>
  <c r="E93" i="17" s="1"/>
  <c r="D93" i="17" a="1"/>
  <c r="D93" i="17" s="1"/>
  <c r="J91" i="17" a="1"/>
  <c r="J91" i="17" s="1"/>
  <c r="I91" i="17" a="1"/>
  <c r="I91" i="17" s="1"/>
  <c r="H91" i="17" a="1"/>
  <c r="H91" i="17" s="1"/>
  <c r="G91" i="17" a="1"/>
  <c r="G91" i="17" s="1"/>
  <c r="F91" i="17" a="1"/>
  <c r="F91" i="17" s="1"/>
  <c r="E91" i="17" a="1"/>
  <c r="E91" i="17" s="1"/>
  <c r="D91" i="17" a="1"/>
  <c r="D91" i="17" s="1"/>
  <c r="J90" i="17" a="1"/>
  <c r="J90" i="17" s="1"/>
  <c r="I90" i="17" a="1"/>
  <c r="I90" i="17" s="1"/>
  <c r="H90" i="17" a="1"/>
  <c r="H90" i="17" s="1"/>
  <c r="G90" i="17" a="1"/>
  <c r="G90" i="17" s="1"/>
  <c r="F90" i="17" a="1"/>
  <c r="F90" i="17" s="1"/>
  <c r="E90" i="17" a="1"/>
  <c r="E90" i="17" s="1"/>
  <c r="D90" i="17" a="1"/>
  <c r="D90" i="17" s="1"/>
  <c r="J89" i="17" a="1"/>
  <c r="J89" i="17" s="1"/>
  <c r="I89" i="17" a="1"/>
  <c r="I89" i="17" s="1"/>
  <c r="H89" i="17" a="1"/>
  <c r="H89" i="17" s="1"/>
  <c r="G89" i="17" a="1"/>
  <c r="G89" i="17" s="1"/>
  <c r="F89" i="17" a="1"/>
  <c r="F89" i="17" s="1"/>
  <c r="E89" i="17" a="1"/>
  <c r="E89" i="17" s="1"/>
  <c r="D89" i="17" a="1"/>
  <c r="D89" i="17" s="1"/>
  <c r="J88" i="17" a="1"/>
  <c r="J88" i="17" s="1"/>
  <c r="I88" i="17" a="1"/>
  <c r="I88" i="17" s="1"/>
  <c r="H88" i="17" a="1"/>
  <c r="H88" i="17" s="1"/>
  <c r="G88" i="17" a="1"/>
  <c r="G88" i="17" s="1"/>
  <c r="F88" i="17" a="1"/>
  <c r="F88" i="17" s="1"/>
  <c r="E88" i="17" a="1"/>
  <c r="E88" i="17" s="1"/>
  <c r="D88" i="17" a="1"/>
  <c r="D88" i="17" s="1"/>
  <c r="J87" i="17" a="1"/>
  <c r="J87" i="17" s="1"/>
  <c r="I87" i="17" a="1"/>
  <c r="I87" i="17" s="1"/>
  <c r="H87" i="17" a="1"/>
  <c r="H87" i="17" s="1"/>
  <c r="G87" i="17" a="1"/>
  <c r="G87" i="17" s="1"/>
  <c r="F87" i="17" a="1"/>
  <c r="F87" i="17" s="1"/>
  <c r="E87" i="17" a="1"/>
  <c r="E87" i="17" s="1"/>
  <c r="D87" i="17" a="1"/>
  <c r="D87" i="17" s="1"/>
  <c r="J86" i="17" a="1"/>
  <c r="J86" i="17" s="1"/>
  <c r="I86" i="17" a="1"/>
  <c r="I86" i="17" s="1"/>
  <c r="H86" i="17" a="1"/>
  <c r="H86" i="17" s="1"/>
  <c r="G86" i="17" a="1"/>
  <c r="G86" i="17" s="1"/>
  <c r="F86" i="17" a="1"/>
  <c r="F86" i="17" s="1"/>
  <c r="E86" i="17" a="1"/>
  <c r="E86" i="17" s="1"/>
  <c r="D86" i="17" a="1"/>
  <c r="D86" i="17" s="1"/>
  <c r="J85" i="17" a="1"/>
  <c r="J85" i="17" s="1"/>
  <c r="I85" i="17" a="1"/>
  <c r="I85" i="17" s="1"/>
  <c r="H85" i="17" a="1"/>
  <c r="H85" i="17" s="1"/>
  <c r="G85" i="17" a="1"/>
  <c r="G85" i="17" s="1"/>
  <c r="F85" i="17" a="1"/>
  <c r="F85" i="17" s="1"/>
  <c r="E85" i="17" a="1"/>
  <c r="E85" i="17" s="1"/>
  <c r="D85" i="17" a="1"/>
  <c r="D85" i="17" s="1"/>
  <c r="J84" i="17" a="1"/>
  <c r="J84" i="17" s="1"/>
  <c r="I84" i="17" a="1"/>
  <c r="I84" i="17" s="1"/>
  <c r="H84" i="17" a="1"/>
  <c r="H84" i="17" s="1"/>
  <c r="G84" i="17" a="1"/>
  <c r="G84" i="17" s="1"/>
  <c r="F84" i="17" a="1"/>
  <c r="F84" i="17" s="1"/>
  <c r="E84" i="17" a="1"/>
  <c r="E84" i="17" s="1"/>
  <c r="D84" i="17" a="1"/>
  <c r="D84" i="17" s="1"/>
  <c r="J83" i="17" a="1"/>
  <c r="J83" i="17" s="1"/>
  <c r="I83" i="17" a="1"/>
  <c r="I83" i="17" s="1"/>
  <c r="H83" i="17" a="1"/>
  <c r="H83" i="17" s="1"/>
  <c r="G83" i="17" a="1"/>
  <c r="G83" i="17" s="1"/>
  <c r="F83" i="17" a="1"/>
  <c r="F83" i="17" s="1"/>
  <c r="E83" i="17" a="1"/>
  <c r="E83" i="17" s="1"/>
  <c r="D83" i="17" a="1"/>
  <c r="D83" i="17" s="1"/>
  <c r="J82" i="17" a="1"/>
  <c r="J82" i="17" s="1"/>
  <c r="I82" i="17" a="1"/>
  <c r="I82" i="17" s="1"/>
  <c r="H82" i="17" a="1"/>
  <c r="H82" i="17" s="1"/>
  <c r="G82" i="17" a="1"/>
  <c r="G82" i="17" s="1"/>
  <c r="F82" i="17" a="1"/>
  <c r="F82" i="17" s="1"/>
  <c r="E82" i="17" a="1"/>
  <c r="E82" i="17" s="1"/>
  <c r="D82" i="17" a="1"/>
  <c r="D82" i="17" s="1"/>
  <c r="J80" i="17" a="1"/>
  <c r="J80" i="17" s="1"/>
  <c r="I80" i="17" a="1"/>
  <c r="I80" i="17" s="1"/>
  <c r="H80" i="17" a="1"/>
  <c r="H80" i="17" s="1"/>
  <c r="G80" i="17" a="1"/>
  <c r="G80" i="17" s="1"/>
  <c r="F80" i="17" a="1"/>
  <c r="F80" i="17" s="1"/>
  <c r="E80" i="17" a="1"/>
  <c r="E80" i="17" s="1"/>
  <c r="D80" i="17" a="1"/>
  <c r="D80" i="17" s="1"/>
  <c r="J79" i="17" a="1"/>
  <c r="J79" i="17" s="1"/>
  <c r="I79" i="17" a="1"/>
  <c r="I79" i="17" s="1"/>
  <c r="H79" i="17" a="1"/>
  <c r="H79" i="17" s="1"/>
  <c r="G79" i="17" a="1"/>
  <c r="G79" i="17" s="1"/>
  <c r="F79" i="17" a="1"/>
  <c r="F79" i="17" s="1"/>
  <c r="E79" i="17" a="1"/>
  <c r="E79" i="17" s="1"/>
  <c r="D79" i="17" a="1"/>
  <c r="D79" i="17" s="1"/>
  <c r="J78" i="17" a="1"/>
  <c r="J78" i="17" s="1"/>
  <c r="I78" i="17" a="1"/>
  <c r="I78" i="17" s="1"/>
  <c r="H78" i="17" a="1"/>
  <c r="H78" i="17" s="1"/>
  <c r="G78" i="17" a="1"/>
  <c r="G78" i="17" s="1"/>
  <c r="F78" i="17" a="1"/>
  <c r="F78" i="17" s="1"/>
  <c r="E78" i="17" a="1"/>
  <c r="E78" i="17" s="1"/>
  <c r="D78" i="17" a="1"/>
  <c r="D78" i="17" s="1"/>
  <c r="J77" i="17" a="1"/>
  <c r="J77" i="17" s="1"/>
  <c r="I77" i="17" a="1"/>
  <c r="I77" i="17" s="1"/>
  <c r="H77" i="17" a="1"/>
  <c r="H77" i="17" s="1"/>
  <c r="G77" i="17" a="1"/>
  <c r="G77" i="17" s="1"/>
  <c r="F77" i="17" a="1"/>
  <c r="F77" i="17" s="1"/>
  <c r="E77" i="17" a="1"/>
  <c r="E77" i="17" s="1"/>
  <c r="D77" i="17" a="1"/>
  <c r="D77" i="17" s="1"/>
  <c r="J76" i="17" a="1"/>
  <c r="J76" i="17" s="1"/>
  <c r="I76" i="17" a="1"/>
  <c r="I76" i="17" s="1"/>
  <c r="H76" i="17" a="1"/>
  <c r="H76" i="17" s="1"/>
  <c r="G76" i="17" a="1"/>
  <c r="G76" i="17" s="1"/>
  <c r="F76" i="17" a="1"/>
  <c r="F76" i="17" s="1"/>
  <c r="E76" i="17" a="1"/>
  <c r="E76" i="17" s="1"/>
  <c r="D76" i="17" a="1"/>
  <c r="D76" i="17" s="1"/>
  <c r="J75" i="17" a="1"/>
  <c r="J75" i="17" s="1"/>
  <c r="I75" i="17" a="1"/>
  <c r="I75" i="17" s="1"/>
  <c r="H75" i="17" a="1"/>
  <c r="H75" i="17" s="1"/>
  <c r="G75" i="17" a="1"/>
  <c r="G75" i="17" s="1"/>
  <c r="F75" i="17" a="1"/>
  <c r="F75" i="17" s="1"/>
  <c r="E75" i="17" a="1"/>
  <c r="E75" i="17" s="1"/>
  <c r="D75" i="17" a="1"/>
  <c r="D75" i="17" s="1"/>
  <c r="J74" i="17" a="1"/>
  <c r="J74" i="17" s="1"/>
  <c r="I74" i="17" a="1"/>
  <c r="I74" i="17" s="1"/>
  <c r="H74" i="17" a="1"/>
  <c r="H74" i="17" s="1"/>
  <c r="G74" i="17" a="1"/>
  <c r="G74" i="17" s="1"/>
  <c r="F74" i="17" a="1"/>
  <c r="F74" i="17" s="1"/>
  <c r="E74" i="17" a="1"/>
  <c r="E74" i="17" s="1"/>
  <c r="D74" i="17" a="1"/>
  <c r="D74" i="17" s="1"/>
  <c r="J73" i="17" a="1"/>
  <c r="J73" i="17" s="1"/>
  <c r="I73" i="17" a="1"/>
  <c r="I73" i="17" s="1"/>
  <c r="H73" i="17" a="1"/>
  <c r="H73" i="17" s="1"/>
  <c r="G73" i="17" a="1"/>
  <c r="G73" i="17" s="1"/>
  <c r="F73" i="17" a="1"/>
  <c r="F73" i="17" s="1"/>
  <c r="E73" i="17" a="1"/>
  <c r="E73" i="17" s="1"/>
  <c r="D73" i="17" a="1"/>
  <c r="D73" i="17" s="1"/>
  <c r="J72" i="17" a="1"/>
  <c r="J72" i="17" s="1"/>
  <c r="I72" i="17" a="1"/>
  <c r="I72" i="17" s="1"/>
  <c r="H72" i="17" a="1"/>
  <c r="H72" i="17" s="1"/>
  <c r="G72" i="17" a="1"/>
  <c r="G72" i="17" s="1"/>
  <c r="F72" i="17" a="1"/>
  <c r="F72" i="17" s="1"/>
  <c r="E72" i="17" a="1"/>
  <c r="E72" i="17" s="1"/>
  <c r="D72" i="17" a="1"/>
  <c r="D72" i="17" s="1"/>
  <c r="J71" i="17" a="1"/>
  <c r="J71" i="17" s="1"/>
  <c r="I71" i="17" a="1"/>
  <c r="I71" i="17" s="1"/>
  <c r="H71" i="17" a="1"/>
  <c r="H71" i="17" s="1"/>
  <c r="G71" i="17" a="1"/>
  <c r="G71" i="17" s="1"/>
  <c r="F71" i="17" a="1"/>
  <c r="F71" i="17" s="1"/>
  <c r="E71" i="17" a="1"/>
  <c r="E71" i="17" s="1"/>
  <c r="D71" i="17" a="1"/>
  <c r="D71" i="17" s="1"/>
  <c r="J69" i="17" a="1"/>
  <c r="J69" i="17" s="1"/>
  <c r="I69" i="17" a="1"/>
  <c r="I69" i="17" s="1"/>
  <c r="H69" i="17" a="1"/>
  <c r="H69" i="17" s="1"/>
  <c r="G69" i="17" a="1"/>
  <c r="G69" i="17" s="1"/>
  <c r="F69" i="17" a="1"/>
  <c r="F69" i="17" s="1"/>
  <c r="E69" i="17" a="1"/>
  <c r="E69" i="17" s="1"/>
  <c r="D69" i="17" a="1"/>
  <c r="D69" i="17" s="1"/>
  <c r="J68" i="17" a="1"/>
  <c r="J68" i="17" s="1"/>
  <c r="I68" i="17" a="1"/>
  <c r="I68" i="17" s="1"/>
  <c r="H68" i="17" a="1"/>
  <c r="H68" i="17" s="1"/>
  <c r="G68" i="17" a="1"/>
  <c r="G68" i="17" s="1"/>
  <c r="F68" i="17" a="1"/>
  <c r="F68" i="17" s="1"/>
  <c r="E68" i="17" a="1"/>
  <c r="E68" i="17" s="1"/>
  <c r="D68" i="17" a="1"/>
  <c r="D68" i="17" s="1"/>
  <c r="J67" i="17" a="1"/>
  <c r="J67" i="17" s="1"/>
  <c r="I67" i="17" a="1"/>
  <c r="I67" i="17" s="1"/>
  <c r="H67" i="17" a="1"/>
  <c r="H67" i="17" s="1"/>
  <c r="G67" i="17" a="1"/>
  <c r="G67" i="17" s="1"/>
  <c r="F67" i="17" a="1"/>
  <c r="F67" i="17" s="1"/>
  <c r="E67" i="17" a="1"/>
  <c r="E67" i="17" s="1"/>
  <c r="D67" i="17" a="1"/>
  <c r="D67" i="17" s="1"/>
  <c r="J66" i="17" a="1"/>
  <c r="J66" i="17" s="1"/>
  <c r="I66" i="17" a="1"/>
  <c r="I66" i="17" s="1"/>
  <c r="H66" i="17" a="1"/>
  <c r="H66" i="17" s="1"/>
  <c r="G66" i="17" a="1"/>
  <c r="G66" i="17" s="1"/>
  <c r="F66" i="17" a="1"/>
  <c r="F66" i="17" s="1"/>
  <c r="E66" i="17" a="1"/>
  <c r="E66" i="17" s="1"/>
  <c r="D66" i="17" a="1"/>
  <c r="D66" i="17" s="1"/>
  <c r="J65" i="17" a="1"/>
  <c r="J65" i="17" s="1"/>
  <c r="I65" i="17" a="1"/>
  <c r="I65" i="17" s="1"/>
  <c r="H65" i="17" a="1"/>
  <c r="H65" i="17" s="1"/>
  <c r="G65" i="17" a="1"/>
  <c r="G65" i="17" s="1"/>
  <c r="F65" i="17" a="1"/>
  <c r="F65" i="17" s="1"/>
  <c r="E65" i="17" a="1"/>
  <c r="E65" i="17" s="1"/>
  <c r="D65" i="17" a="1"/>
  <c r="D65" i="17" s="1"/>
  <c r="J64" i="17" a="1"/>
  <c r="J64" i="17" s="1"/>
  <c r="I64" i="17" a="1"/>
  <c r="I64" i="17" s="1"/>
  <c r="H64" i="17" a="1"/>
  <c r="H64" i="17" s="1"/>
  <c r="G64" i="17" a="1"/>
  <c r="G64" i="17" s="1"/>
  <c r="F64" i="17" a="1"/>
  <c r="F64" i="17" s="1"/>
  <c r="E64" i="17" a="1"/>
  <c r="E64" i="17" s="1"/>
  <c r="D64" i="17" a="1"/>
  <c r="D64" i="17" s="1"/>
  <c r="J63" i="17" a="1"/>
  <c r="J63" i="17" s="1"/>
  <c r="I63" i="17" a="1"/>
  <c r="I63" i="17" s="1"/>
  <c r="H63" i="17" a="1"/>
  <c r="H63" i="17" s="1"/>
  <c r="G63" i="17" a="1"/>
  <c r="G63" i="17" s="1"/>
  <c r="F63" i="17" a="1"/>
  <c r="F63" i="17" s="1"/>
  <c r="E63" i="17" a="1"/>
  <c r="E63" i="17" s="1"/>
  <c r="D63" i="17" a="1"/>
  <c r="D63" i="17" s="1"/>
  <c r="J62" i="17" a="1"/>
  <c r="J62" i="17" s="1"/>
  <c r="I62" i="17" a="1"/>
  <c r="I62" i="17" s="1"/>
  <c r="H62" i="17" a="1"/>
  <c r="H62" i="17" s="1"/>
  <c r="G62" i="17" a="1"/>
  <c r="G62" i="17" s="1"/>
  <c r="F62" i="17" a="1"/>
  <c r="F62" i="17" s="1"/>
  <c r="E62" i="17" a="1"/>
  <c r="E62" i="17" s="1"/>
  <c r="D62" i="17" a="1"/>
  <c r="D62" i="17" s="1"/>
  <c r="J61" i="17" a="1"/>
  <c r="J61" i="17" s="1"/>
  <c r="I61" i="17" a="1"/>
  <c r="I61" i="17" s="1"/>
  <c r="H61" i="17" a="1"/>
  <c r="H61" i="17" s="1"/>
  <c r="G61" i="17" a="1"/>
  <c r="G61" i="17" s="1"/>
  <c r="F61" i="17" a="1"/>
  <c r="F61" i="17" s="1"/>
  <c r="E61" i="17" a="1"/>
  <c r="E61" i="17" s="1"/>
  <c r="D61" i="17" a="1"/>
  <c r="D61" i="17" s="1"/>
  <c r="J60" i="17" a="1"/>
  <c r="J60" i="17" s="1"/>
  <c r="I60" i="17" a="1"/>
  <c r="I60" i="17" s="1"/>
  <c r="H60" i="17" a="1"/>
  <c r="H60" i="17" s="1"/>
  <c r="G60" i="17" a="1"/>
  <c r="G60" i="17" s="1"/>
  <c r="F60" i="17" a="1"/>
  <c r="F60" i="17" s="1"/>
  <c r="E60" i="17" a="1"/>
  <c r="E60" i="17" s="1"/>
  <c r="D60" i="17" a="1"/>
  <c r="D60" i="17" s="1"/>
  <c r="J58" i="17" a="1"/>
  <c r="J58" i="17" s="1"/>
  <c r="I58" i="17" a="1"/>
  <c r="I58" i="17" s="1"/>
  <c r="H58" i="17" a="1"/>
  <c r="H58" i="17" s="1"/>
  <c r="G58" i="17" a="1"/>
  <c r="G58" i="17" s="1"/>
  <c r="F58" i="17" a="1"/>
  <c r="F58" i="17" s="1"/>
  <c r="E58" i="17" a="1"/>
  <c r="E58" i="17" s="1"/>
  <c r="D58" i="17" a="1"/>
  <c r="D58" i="17" s="1"/>
  <c r="J57" i="17" a="1"/>
  <c r="J57" i="17" s="1"/>
  <c r="I57" i="17" a="1"/>
  <c r="I57" i="17" s="1"/>
  <c r="H57" i="17" a="1"/>
  <c r="H57" i="17" s="1"/>
  <c r="G57" i="17" a="1"/>
  <c r="G57" i="17" s="1"/>
  <c r="F57" i="17" a="1"/>
  <c r="F57" i="17" s="1"/>
  <c r="E57" i="17" a="1"/>
  <c r="E57" i="17" s="1"/>
  <c r="D57" i="17" a="1"/>
  <c r="D57" i="17" s="1"/>
  <c r="J56" i="17" a="1"/>
  <c r="J56" i="17" s="1"/>
  <c r="I56" i="17" a="1"/>
  <c r="I56" i="17" s="1"/>
  <c r="H56" i="17" a="1"/>
  <c r="H56" i="17" s="1"/>
  <c r="G56" i="17" a="1"/>
  <c r="G56" i="17" s="1"/>
  <c r="F56" i="17" a="1"/>
  <c r="F56" i="17" s="1"/>
  <c r="E56" i="17" a="1"/>
  <c r="E56" i="17" s="1"/>
  <c r="D56" i="17" a="1"/>
  <c r="D56" i="17" s="1"/>
  <c r="J55" i="17" a="1"/>
  <c r="J55" i="17" s="1"/>
  <c r="I55" i="17" a="1"/>
  <c r="I55" i="17" s="1"/>
  <c r="H55" i="17" a="1"/>
  <c r="H55" i="17" s="1"/>
  <c r="G55" i="17" a="1"/>
  <c r="G55" i="17" s="1"/>
  <c r="F55" i="17" a="1"/>
  <c r="F55" i="17" s="1"/>
  <c r="E55" i="17" a="1"/>
  <c r="E55" i="17" s="1"/>
  <c r="D55" i="17" a="1"/>
  <c r="D55" i="17" s="1"/>
  <c r="J54" i="17" a="1"/>
  <c r="J54" i="17" s="1"/>
  <c r="I54" i="17" a="1"/>
  <c r="I54" i="17" s="1"/>
  <c r="H54" i="17" a="1"/>
  <c r="H54" i="17" s="1"/>
  <c r="G54" i="17" a="1"/>
  <c r="G54" i="17" s="1"/>
  <c r="F54" i="17" a="1"/>
  <c r="F54" i="17" s="1"/>
  <c r="E54" i="17" a="1"/>
  <c r="E54" i="17" s="1"/>
  <c r="D54" i="17" a="1"/>
  <c r="D54" i="17" s="1"/>
  <c r="J53" i="17" a="1"/>
  <c r="J53" i="17" s="1"/>
  <c r="I53" i="17" a="1"/>
  <c r="I53" i="17" s="1"/>
  <c r="H53" i="17" a="1"/>
  <c r="H53" i="17" s="1"/>
  <c r="G53" i="17" a="1"/>
  <c r="G53" i="17" s="1"/>
  <c r="F53" i="17" a="1"/>
  <c r="F53" i="17" s="1"/>
  <c r="E53" i="17" a="1"/>
  <c r="E53" i="17" s="1"/>
  <c r="D53" i="17" a="1"/>
  <c r="D53" i="17" s="1"/>
  <c r="J52" i="17" a="1"/>
  <c r="J52" i="17" s="1"/>
  <c r="I52" i="17" a="1"/>
  <c r="I52" i="17" s="1"/>
  <c r="H52" i="17" a="1"/>
  <c r="H52" i="17" s="1"/>
  <c r="G52" i="17" a="1"/>
  <c r="G52" i="17" s="1"/>
  <c r="F52" i="17" a="1"/>
  <c r="F52" i="17" s="1"/>
  <c r="E52" i="17" a="1"/>
  <c r="E52" i="17" s="1"/>
  <c r="D52" i="17" a="1"/>
  <c r="D52" i="17" s="1"/>
  <c r="J51" i="17" a="1"/>
  <c r="J51" i="17" s="1"/>
  <c r="I51" i="17" a="1"/>
  <c r="I51" i="17" s="1"/>
  <c r="H51" i="17" a="1"/>
  <c r="H51" i="17" s="1"/>
  <c r="G51" i="17" a="1"/>
  <c r="G51" i="17" s="1"/>
  <c r="F51" i="17" a="1"/>
  <c r="F51" i="17" s="1"/>
  <c r="E51" i="17" a="1"/>
  <c r="E51" i="17" s="1"/>
  <c r="D51" i="17" a="1"/>
  <c r="D51" i="17" s="1"/>
  <c r="J50" i="17" a="1"/>
  <c r="J50" i="17" s="1"/>
  <c r="I50" i="17" a="1"/>
  <c r="I50" i="17" s="1"/>
  <c r="H50" i="17" a="1"/>
  <c r="H50" i="17" s="1"/>
  <c r="G50" i="17" a="1"/>
  <c r="G50" i="17" s="1"/>
  <c r="F50" i="17" a="1"/>
  <c r="F50" i="17" s="1"/>
  <c r="E50" i="17" a="1"/>
  <c r="E50" i="17" s="1"/>
  <c r="D50" i="17" a="1"/>
  <c r="D50" i="17" s="1"/>
  <c r="J49" i="17" a="1"/>
  <c r="J49" i="17" s="1"/>
  <c r="I49" i="17" a="1"/>
  <c r="I49" i="17" s="1"/>
  <c r="H49" i="17" a="1"/>
  <c r="H49" i="17" s="1"/>
  <c r="G49" i="17" a="1"/>
  <c r="G49" i="17" s="1"/>
  <c r="F49" i="17" a="1"/>
  <c r="F49" i="17" s="1"/>
  <c r="E49" i="17" a="1"/>
  <c r="E49" i="17" s="1"/>
  <c r="D49" i="17" a="1"/>
  <c r="D49" i="17" s="1"/>
  <c r="J47" i="17" a="1"/>
  <c r="J47" i="17" s="1"/>
  <c r="I47" i="17" a="1"/>
  <c r="I47" i="17" s="1"/>
  <c r="H47" i="17" a="1"/>
  <c r="H47" i="17" s="1"/>
  <c r="G47" i="17" a="1"/>
  <c r="G47" i="17" s="1"/>
  <c r="F47" i="17" a="1"/>
  <c r="F47" i="17" s="1"/>
  <c r="E47" i="17" a="1"/>
  <c r="E47" i="17" s="1"/>
  <c r="D47" i="17" a="1"/>
  <c r="D47" i="17" s="1"/>
  <c r="J46" i="17" a="1"/>
  <c r="J46" i="17" s="1"/>
  <c r="I46" i="17" a="1"/>
  <c r="I46" i="17" s="1"/>
  <c r="H46" i="17" a="1"/>
  <c r="H46" i="17" s="1"/>
  <c r="G46" i="17" a="1"/>
  <c r="G46" i="17" s="1"/>
  <c r="F46" i="17" a="1"/>
  <c r="F46" i="17" s="1"/>
  <c r="E46" i="17" a="1"/>
  <c r="E46" i="17" s="1"/>
  <c r="D46" i="17" a="1"/>
  <c r="D46" i="17" s="1"/>
  <c r="J45" i="17" a="1"/>
  <c r="J45" i="17" s="1"/>
  <c r="I45" i="17" a="1"/>
  <c r="I45" i="17" s="1"/>
  <c r="H45" i="17" a="1"/>
  <c r="H45" i="17" s="1"/>
  <c r="G45" i="17" a="1"/>
  <c r="G45" i="17" s="1"/>
  <c r="F45" i="17" a="1"/>
  <c r="F45" i="17" s="1"/>
  <c r="E45" i="17" a="1"/>
  <c r="E45" i="17" s="1"/>
  <c r="D45" i="17" a="1"/>
  <c r="D45" i="17" s="1"/>
  <c r="J44" i="17" a="1"/>
  <c r="J44" i="17" s="1"/>
  <c r="I44" i="17" a="1"/>
  <c r="I44" i="17" s="1"/>
  <c r="H44" i="17" a="1"/>
  <c r="H44" i="17" s="1"/>
  <c r="G44" i="17" a="1"/>
  <c r="G44" i="17" s="1"/>
  <c r="F44" i="17" a="1"/>
  <c r="F44" i="17" s="1"/>
  <c r="E44" i="17" a="1"/>
  <c r="E44" i="17" s="1"/>
  <c r="D44" i="17" a="1"/>
  <c r="D44" i="17" s="1"/>
  <c r="J43" i="17" a="1"/>
  <c r="J43" i="17" s="1"/>
  <c r="I43" i="17" a="1"/>
  <c r="I43" i="17" s="1"/>
  <c r="H43" i="17" a="1"/>
  <c r="H43" i="17" s="1"/>
  <c r="G43" i="17" a="1"/>
  <c r="G43" i="17" s="1"/>
  <c r="F43" i="17" a="1"/>
  <c r="F43" i="17" s="1"/>
  <c r="E43" i="17" a="1"/>
  <c r="E43" i="17" s="1"/>
  <c r="D43" i="17" a="1"/>
  <c r="D43" i="17" s="1"/>
  <c r="J42" i="17" a="1"/>
  <c r="J42" i="17" s="1"/>
  <c r="I42" i="17" a="1"/>
  <c r="I42" i="17" s="1"/>
  <c r="H42" i="17" a="1"/>
  <c r="H42" i="17" s="1"/>
  <c r="G42" i="17" a="1"/>
  <c r="G42" i="17" s="1"/>
  <c r="F42" i="17" a="1"/>
  <c r="F42" i="17" s="1"/>
  <c r="E42" i="17" a="1"/>
  <c r="E42" i="17" s="1"/>
  <c r="D42" i="17" a="1"/>
  <c r="D42" i="17" s="1"/>
  <c r="J41" i="17" a="1"/>
  <c r="J41" i="17" s="1"/>
  <c r="I41" i="17" a="1"/>
  <c r="I41" i="17" s="1"/>
  <c r="H41" i="17" a="1"/>
  <c r="H41" i="17" s="1"/>
  <c r="G41" i="17" a="1"/>
  <c r="G41" i="17" s="1"/>
  <c r="F41" i="17" a="1"/>
  <c r="F41" i="17" s="1"/>
  <c r="E41" i="17" a="1"/>
  <c r="E41" i="17" s="1"/>
  <c r="D41" i="17" a="1"/>
  <c r="D41" i="17" s="1"/>
  <c r="J40" i="17" a="1"/>
  <c r="J40" i="17" s="1"/>
  <c r="I40" i="17" a="1"/>
  <c r="I40" i="17" s="1"/>
  <c r="H40" i="17" a="1"/>
  <c r="H40" i="17" s="1"/>
  <c r="G40" i="17" a="1"/>
  <c r="G40" i="17" s="1"/>
  <c r="F40" i="17" a="1"/>
  <c r="F40" i="17" s="1"/>
  <c r="E40" i="17" a="1"/>
  <c r="E40" i="17" s="1"/>
  <c r="D40" i="17" a="1"/>
  <c r="D40" i="17" s="1"/>
  <c r="J39" i="17" a="1"/>
  <c r="J39" i="17" s="1"/>
  <c r="I39" i="17" a="1"/>
  <c r="I39" i="17" s="1"/>
  <c r="H39" i="17" a="1"/>
  <c r="H39" i="17" s="1"/>
  <c r="G39" i="17" a="1"/>
  <c r="G39" i="17" s="1"/>
  <c r="F39" i="17" a="1"/>
  <c r="F39" i="17" s="1"/>
  <c r="E39" i="17" a="1"/>
  <c r="E39" i="17" s="1"/>
  <c r="D39" i="17" a="1"/>
  <c r="D39" i="17" s="1"/>
  <c r="J38" i="17" a="1"/>
  <c r="J38" i="17" s="1"/>
  <c r="I38" i="17" a="1"/>
  <c r="I38" i="17" s="1"/>
  <c r="H38" i="17" a="1"/>
  <c r="H38" i="17" s="1"/>
  <c r="G38" i="17" a="1"/>
  <c r="G38" i="17" s="1"/>
  <c r="F38" i="17" a="1"/>
  <c r="F38" i="17" s="1"/>
  <c r="E38" i="17" a="1"/>
  <c r="E38" i="17" s="1"/>
  <c r="D38" i="17" a="1"/>
  <c r="D38" i="17" s="1"/>
  <c r="J36" i="17" a="1"/>
  <c r="J36" i="17" s="1"/>
  <c r="I36" i="17" a="1"/>
  <c r="I36" i="17" s="1"/>
  <c r="H36" i="17" a="1"/>
  <c r="H36" i="17" s="1"/>
  <c r="G36" i="17" a="1"/>
  <c r="G36" i="17" s="1"/>
  <c r="F36" i="17" a="1"/>
  <c r="F36" i="17" s="1"/>
  <c r="E36" i="17" a="1"/>
  <c r="E36" i="17" s="1"/>
  <c r="D36" i="17" a="1"/>
  <c r="D36" i="17" s="1"/>
  <c r="J35" i="17" a="1"/>
  <c r="J35" i="17" s="1"/>
  <c r="I35" i="17" a="1"/>
  <c r="I35" i="17" s="1"/>
  <c r="H35" i="17" a="1"/>
  <c r="H35" i="17" s="1"/>
  <c r="G35" i="17" a="1"/>
  <c r="G35" i="17" s="1"/>
  <c r="F35" i="17" a="1"/>
  <c r="F35" i="17" s="1"/>
  <c r="E35" i="17" a="1"/>
  <c r="E35" i="17" s="1"/>
  <c r="D35" i="17" a="1"/>
  <c r="D35" i="17" s="1"/>
  <c r="J34" i="17" a="1"/>
  <c r="J34" i="17" s="1"/>
  <c r="I34" i="17" a="1"/>
  <c r="I34" i="17" s="1"/>
  <c r="H34" i="17" a="1"/>
  <c r="H34" i="17" s="1"/>
  <c r="G34" i="17" a="1"/>
  <c r="G34" i="17" s="1"/>
  <c r="F34" i="17" a="1"/>
  <c r="F34" i="17" s="1"/>
  <c r="E34" i="17" a="1"/>
  <c r="E34" i="17" s="1"/>
  <c r="D34" i="17" a="1"/>
  <c r="D34" i="17" s="1"/>
  <c r="J33" i="17" a="1"/>
  <c r="J33" i="17" s="1"/>
  <c r="I33" i="17" a="1"/>
  <c r="I33" i="17" s="1"/>
  <c r="H33" i="17" a="1"/>
  <c r="H33" i="17" s="1"/>
  <c r="G33" i="17" a="1"/>
  <c r="G33" i="17" s="1"/>
  <c r="F33" i="17" a="1"/>
  <c r="F33" i="17" s="1"/>
  <c r="E33" i="17" a="1"/>
  <c r="E33" i="17" s="1"/>
  <c r="D33" i="17" a="1"/>
  <c r="D33" i="17" s="1"/>
  <c r="J32" i="17" a="1"/>
  <c r="J32" i="17" s="1"/>
  <c r="I32" i="17" a="1"/>
  <c r="I32" i="17" s="1"/>
  <c r="H32" i="17" a="1"/>
  <c r="H32" i="17" s="1"/>
  <c r="G32" i="17" a="1"/>
  <c r="G32" i="17" s="1"/>
  <c r="F32" i="17" a="1"/>
  <c r="F32" i="17" s="1"/>
  <c r="E32" i="17" a="1"/>
  <c r="E32" i="17" s="1"/>
  <c r="D32" i="17" a="1"/>
  <c r="D32" i="17" s="1"/>
  <c r="J31" i="17" a="1"/>
  <c r="J31" i="17" s="1"/>
  <c r="I31" i="17" a="1"/>
  <c r="I31" i="17" s="1"/>
  <c r="H31" i="17" a="1"/>
  <c r="H31" i="17" s="1"/>
  <c r="G31" i="17" a="1"/>
  <c r="G31" i="17" s="1"/>
  <c r="F31" i="17" a="1"/>
  <c r="F31" i="17" s="1"/>
  <c r="E31" i="17" a="1"/>
  <c r="E31" i="17" s="1"/>
  <c r="D31" i="17" a="1"/>
  <c r="D31" i="17" s="1"/>
  <c r="J30" i="17" a="1"/>
  <c r="J30" i="17" s="1"/>
  <c r="I30" i="17" a="1"/>
  <c r="I30" i="17" s="1"/>
  <c r="H30" i="17" a="1"/>
  <c r="H30" i="17" s="1"/>
  <c r="G30" i="17" a="1"/>
  <c r="G30" i="17" s="1"/>
  <c r="F30" i="17" a="1"/>
  <c r="F30" i="17" s="1"/>
  <c r="E30" i="17" a="1"/>
  <c r="E30" i="17" s="1"/>
  <c r="D30" i="17" a="1"/>
  <c r="D30" i="17" s="1"/>
  <c r="J29" i="17" a="1"/>
  <c r="J29" i="17" s="1"/>
  <c r="I29" i="17" a="1"/>
  <c r="I29" i="17" s="1"/>
  <c r="H29" i="17" a="1"/>
  <c r="H29" i="17" s="1"/>
  <c r="G29" i="17" a="1"/>
  <c r="G29" i="17" s="1"/>
  <c r="F29" i="17" a="1"/>
  <c r="F29" i="17" s="1"/>
  <c r="E29" i="17" a="1"/>
  <c r="E29" i="17" s="1"/>
  <c r="D29" i="17" a="1"/>
  <c r="D29" i="17" s="1"/>
  <c r="J28" i="17" a="1"/>
  <c r="J28" i="17" s="1"/>
  <c r="I28" i="17" a="1"/>
  <c r="I28" i="17" s="1"/>
  <c r="H28" i="17" a="1"/>
  <c r="H28" i="17" s="1"/>
  <c r="G28" i="17" a="1"/>
  <c r="G28" i="17" s="1"/>
  <c r="F28" i="17" a="1"/>
  <c r="F28" i="17" s="1"/>
  <c r="E28" i="17" a="1"/>
  <c r="E28" i="17" s="1"/>
  <c r="D28" i="17" a="1"/>
  <c r="D28" i="17" s="1"/>
  <c r="J27" i="17" a="1"/>
  <c r="J27" i="17" s="1"/>
  <c r="I27" i="17" a="1"/>
  <c r="I27" i="17" s="1"/>
  <c r="H27" i="17" a="1"/>
  <c r="H27" i="17" s="1"/>
  <c r="G27" i="17" a="1"/>
  <c r="G27" i="17" s="1"/>
  <c r="F27" i="17" a="1"/>
  <c r="F27" i="17" s="1"/>
  <c r="E27" i="17" a="1"/>
  <c r="E27" i="17" s="1"/>
  <c r="D27" i="17" a="1"/>
  <c r="D27" i="17" s="1"/>
  <c r="J25" i="17" a="1"/>
  <c r="J25" i="17" s="1"/>
  <c r="I25" i="17" a="1"/>
  <c r="I25" i="17" s="1"/>
  <c r="H25" i="17" a="1"/>
  <c r="H25" i="17" s="1"/>
  <c r="G25" i="17" a="1"/>
  <c r="G25" i="17" s="1"/>
  <c r="F25" i="17" a="1"/>
  <c r="F25" i="17" s="1"/>
  <c r="E25" i="17" a="1"/>
  <c r="E25" i="17" s="1"/>
  <c r="D25" i="17" a="1"/>
  <c r="D25" i="17" s="1"/>
  <c r="J24" i="17" a="1"/>
  <c r="J24" i="17" s="1"/>
  <c r="I24" i="17" a="1"/>
  <c r="I24" i="17" s="1"/>
  <c r="H24" i="17" a="1"/>
  <c r="H24" i="17" s="1"/>
  <c r="G24" i="17" a="1"/>
  <c r="G24" i="17" s="1"/>
  <c r="F24" i="17" a="1"/>
  <c r="F24" i="17" s="1"/>
  <c r="E24" i="17" a="1"/>
  <c r="E24" i="17" s="1"/>
  <c r="D24" i="17" a="1"/>
  <c r="D24" i="17" s="1"/>
  <c r="J23" i="17" a="1"/>
  <c r="J23" i="17" s="1"/>
  <c r="I23" i="17" a="1"/>
  <c r="I23" i="17" s="1"/>
  <c r="H23" i="17" a="1"/>
  <c r="H23" i="17" s="1"/>
  <c r="G23" i="17" a="1"/>
  <c r="G23" i="17" s="1"/>
  <c r="F23" i="17" a="1"/>
  <c r="F23" i="17" s="1"/>
  <c r="E23" i="17" a="1"/>
  <c r="E23" i="17" s="1"/>
  <c r="D23" i="17" a="1"/>
  <c r="D23" i="17" s="1"/>
  <c r="J22" i="17" a="1"/>
  <c r="J22" i="17" s="1"/>
  <c r="I22" i="17" a="1"/>
  <c r="I22" i="17" s="1"/>
  <c r="H22" i="17" a="1"/>
  <c r="H22" i="17" s="1"/>
  <c r="G22" i="17" a="1"/>
  <c r="G22" i="17" s="1"/>
  <c r="F22" i="17" a="1"/>
  <c r="F22" i="17" s="1"/>
  <c r="E22" i="17" a="1"/>
  <c r="E22" i="17" s="1"/>
  <c r="D22" i="17" a="1"/>
  <c r="D22" i="17" s="1"/>
  <c r="J21" i="17" a="1"/>
  <c r="J21" i="17" s="1"/>
  <c r="I21" i="17" a="1"/>
  <c r="I21" i="17" s="1"/>
  <c r="H21" i="17" a="1"/>
  <c r="H21" i="17" s="1"/>
  <c r="G21" i="17" a="1"/>
  <c r="G21" i="17" s="1"/>
  <c r="F21" i="17" a="1"/>
  <c r="F21" i="17" s="1"/>
  <c r="E21" i="17" a="1"/>
  <c r="E21" i="17" s="1"/>
  <c r="D21" i="17" a="1"/>
  <c r="D21" i="17" s="1"/>
  <c r="J20" i="17" a="1"/>
  <c r="J20" i="17" s="1"/>
  <c r="I20" i="17" a="1"/>
  <c r="I20" i="17" s="1"/>
  <c r="H20" i="17" a="1"/>
  <c r="H20" i="17" s="1"/>
  <c r="G20" i="17" a="1"/>
  <c r="G20" i="17" s="1"/>
  <c r="F20" i="17" a="1"/>
  <c r="F20" i="17" s="1"/>
  <c r="E20" i="17" a="1"/>
  <c r="E20" i="17" s="1"/>
  <c r="D20" i="17" a="1"/>
  <c r="D20" i="17" s="1"/>
  <c r="J19" i="17" a="1"/>
  <c r="J19" i="17" s="1"/>
  <c r="I19" i="17" a="1"/>
  <c r="I19" i="17" s="1"/>
  <c r="H19" i="17" a="1"/>
  <c r="H19" i="17" s="1"/>
  <c r="G19" i="17" a="1"/>
  <c r="G19" i="17" s="1"/>
  <c r="F19" i="17" a="1"/>
  <c r="F19" i="17" s="1"/>
  <c r="E19" i="17" a="1"/>
  <c r="E19" i="17" s="1"/>
  <c r="D19" i="17" a="1"/>
  <c r="D19" i="17" s="1"/>
  <c r="J18" i="17" a="1"/>
  <c r="J18" i="17" s="1"/>
  <c r="I18" i="17" a="1"/>
  <c r="I18" i="17" s="1"/>
  <c r="H18" i="17" a="1"/>
  <c r="H18" i="17" s="1"/>
  <c r="G18" i="17" a="1"/>
  <c r="G18" i="17" s="1"/>
  <c r="F18" i="17" a="1"/>
  <c r="F18" i="17" s="1"/>
  <c r="E18" i="17" a="1"/>
  <c r="E18" i="17" s="1"/>
  <c r="D18" i="17" a="1"/>
  <c r="D18" i="17" s="1"/>
  <c r="J17" i="17" a="1"/>
  <c r="J17" i="17" s="1"/>
  <c r="I17" i="17" a="1"/>
  <c r="I17" i="17" s="1"/>
  <c r="H17" i="17" a="1"/>
  <c r="H17" i="17" s="1"/>
  <c r="G17" i="17" a="1"/>
  <c r="G17" i="17" s="1"/>
  <c r="F17" i="17" a="1"/>
  <c r="F17" i="17" s="1"/>
  <c r="E17" i="17" a="1"/>
  <c r="E17" i="17" s="1"/>
  <c r="D17" i="17" a="1"/>
  <c r="D17" i="17" s="1"/>
  <c r="J16" i="17" a="1"/>
  <c r="J16" i="17" s="1"/>
  <c r="I16" i="17" a="1"/>
  <c r="I16" i="17" s="1"/>
  <c r="H16" i="17" a="1"/>
  <c r="H16" i="17" s="1"/>
  <c r="G16" i="17" a="1"/>
  <c r="G16" i="17" s="1"/>
  <c r="F16" i="17" a="1"/>
  <c r="F16" i="17" s="1"/>
  <c r="E16" i="17" a="1"/>
  <c r="E16" i="17" s="1"/>
  <c r="D16" i="17" a="1"/>
  <c r="D16" i="17" s="1"/>
  <c r="J14" i="17" a="1"/>
  <c r="J14" i="17" s="1"/>
  <c r="I14" i="17" a="1"/>
  <c r="I14" i="17" s="1"/>
  <c r="H14" i="17" a="1"/>
  <c r="H14" i="17" s="1"/>
  <c r="G14" i="17" a="1"/>
  <c r="G14" i="17" s="1"/>
  <c r="F14" i="17" a="1"/>
  <c r="F14" i="17" s="1"/>
  <c r="E14" i="17" a="1"/>
  <c r="E14" i="17" s="1"/>
  <c r="D14" i="17" a="1"/>
  <c r="D14" i="17" s="1"/>
  <c r="J13" i="17" a="1"/>
  <c r="J13" i="17" s="1"/>
  <c r="I13" i="17" a="1"/>
  <c r="I13" i="17" s="1"/>
  <c r="H13" i="17" a="1"/>
  <c r="H13" i="17" s="1"/>
  <c r="G13" i="17" a="1"/>
  <c r="G13" i="17" s="1"/>
  <c r="F13" i="17" a="1"/>
  <c r="F13" i="17" s="1"/>
  <c r="E13" i="17" a="1"/>
  <c r="E13" i="17" s="1"/>
  <c r="D13" i="17" a="1"/>
  <c r="D13" i="17" s="1"/>
  <c r="J12" i="17" a="1"/>
  <c r="J12" i="17" s="1"/>
  <c r="I12" i="17" a="1"/>
  <c r="I12" i="17" s="1"/>
  <c r="H12" i="17" a="1"/>
  <c r="H12" i="17" s="1"/>
  <c r="G12" i="17" a="1"/>
  <c r="G12" i="17" s="1"/>
  <c r="F12" i="17" a="1"/>
  <c r="F12" i="17" s="1"/>
  <c r="E12" i="17" a="1"/>
  <c r="E12" i="17" s="1"/>
  <c r="D12" i="17" a="1"/>
  <c r="D12" i="17" s="1"/>
  <c r="J11" i="17" a="1"/>
  <c r="J11" i="17" s="1"/>
  <c r="I11" i="17" a="1"/>
  <c r="I11" i="17" s="1"/>
  <c r="H11" i="17" a="1"/>
  <c r="H11" i="17" s="1"/>
  <c r="G11" i="17" a="1"/>
  <c r="G11" i="17" s="1"/>
  <c r="F11" i="17" a="1"/>
  <c r="F11" i="17" s="1"/>
  <c r="E11" i="17" a="1"/>
  <c r="E11" i="17" s="1"/>
  <c r="D11" i="17" a="1"/>
  <c r="D11" i="17" s="1"/>
  <c r="J10" i="17" a="1"/>
  <c r="J10" i="17" s="1"/>
  <c r="I10" i="17" a="1"/>
  <c r="I10" i="17" s="1"/>
  <c r="H10" i="17" a="1"/>
  <c r="H10" i="17" s="1"/>
  <c r="G10" i="17" a="1"/>
  <c r="G10" i="17" s="1"/>
  <c r="F10" i="17" a="1"/>
  <c r="F10" i="17" s="1"/>
  <c r="E10" i="17" a="1"/>
  <c r="E10" i="17" s="1"/>
  <c r="D10" i="17" a="1"/>
  <c r="D10" i="17" s="1"/>
  <c r="J9" i="17" a="1"/>
  <c r="J9" i="17" s="1"/>
  <c r="I9" i="17" a="1"/>
  <c r="I9" i="17" s="1"/>
  <c r="H9" i="17" a="1"/>
  <c r="H9" i="17" s="1"/>
  <c r="G9" i="17" a="1"/>
  <c r="G9" i="17" s="1"/>
  <c r="F9" i="17" a="1"/>
  <c r="F9" i="17" s="1"/>
  <c r="E9" i="17" a="1"/>
  <c r="E9" i="17" s="1"/>
  <c r="D9" i="17" a="1"/>
  <c r="D9" i="17" s="1"/>
  <c r="J8" i="17" a="1"/>
  <c r="J8" i="17" s="1"/>
  <c r="I8" i="17" a="1"/>
  <c r="I8" i="17" s="1"/>
  <c r="H8" i="17" a="1"/>
  <c r="H8" i="17" s="1"/>
  <c r="G8" i="17" a="1"/>
  <c r="G8" i="17" s="1"/>
  <c r="F8" i="17" a="1"/>
  <c r="F8" i="17" s="1"/>
  <c r="E8" i="17" a="1"/>
  <c r="E8" i="17" s="1"/>
  <c r="D8" i="17" a="1"/>
  <c r="D8" i="17" s="1"/>
  <c r="J7" i="17" a="1"/>
  <c r="J7" i="17" s="1"/>
  <c r="I7" i="17" a="1"/>
  <c r="I7" i="17" s="1"/>
  <c r="H7" i="17" a="1"/>
  <c r="H7" i="17" s="1"/>
  <c r="G7" i="17" a="1"/>
  <c r="G7" i="17" s="1"/>
  <c r="F7" i="17" a="1"/>
  <c r="F7" i="17" s="1"/>
  <c r="E7" i="17" a="1"/>
  <c r="E7" i="17" s="1"/>
  <c r="D7" i="17" a="1"/>
  <c r="D7" i="17" s="1"/>
  <c r="J6" i="17" a="1"/>
  <c r="J6" i="17" s="1"/>
  <c r="I6" i="17" a="1"/>
  <c r="I6" i="17" s="1"/>
  <c r="H6" i="17" a="1"/>
  <c r="H6" i="17" s="1"/>
  <c r="G6" i="17" a="1"/>
  <c r="G6" i="17" s="1"/>
  <c r="F6" i="17" a="1"/>
  <c r="F6" i="17" s="1"/>
  <c r="E6" i="17" a="1"/>
  <c r="E6" i="17" s="1"/>
  <c r="D6" i="17" a="1"/>
  <c r="D6" i="17" s="1"/>
  <c r="J5" i="17" a="1"/>
  <c r="J5" i="17" s="1"/>
  <c r="I5" i="17" a="1"/>
  <c r="I5" i="17" s="1"/>
  <c r="H5" i="17" a="1"/>
  <c r="H5" i="17" s="1"/>
  <c r="G5" i="17" a="1"/>
  <c r="G5" i="17" s="1"/>
  <c r="F5" i="17" a="1"/>
  <c r="F5" i="17" s="1"/>
  <c r="E5" i="17" a="1"/>
  <c r="E5" i="17" s="1"/>
  <c r="D5" i="17" a="1"/>
  <c r="D5" i="17" s="1"/>
  <c r="E22" i="23" l="1"/>
  <c r="C90" i="11"/>
  <c r="C4" i="17"/>
  <c r="C92" i="17"/>
  <c r="C26" i="17"/>
  <c r="C59" i="17"/>
  <c r="C37" i="17"/>
  <c r="C81" i="17"/>
  <c r="C48" i="17"/>
  <c r="C15" i="17"/>
  <c r="C70" i="17"/>
  <c r="H28" i="20"/>
  <c r="H20" i="20"/>
  <c r="E10" i="23"/>
  <c r="H57" i="20"/>
  <c r="H49" i="20"/>
  <c r="H37" i="20"/>
  <c r="H24" i="20"/>
  <c r="H80" i="20"/>
  <c r="H61" i="20"/>
  <c r="H53" i="20"/>
  <c r="H41" i="20"/>
  <c r="G9" i="22"/>
  <c r="E6" i="23"/>
  <c r="G27" i="22"/>
  <c r="G12" i="22"/>
  <c r="G21" i="22"/>
  <c r="G6" i="22"/>
  <c r="G41" i="22"/>
  <c r="G44" i="11" a="1"/>
  <c r="G44" i="11" s="1"/>
  <c r="H79" i="11" a="1"/>
  <c r="H79" i="11" s="1"/>
  <c r="G4" i="19"/>
  <c r="G70" i="19"/>
  <c r="G46" i="19"/>
  <c r="G22" i="19"/>
  <c r="G76" i="19"/>
  <c r="G52" i="19"/>
  <c r="G28" i="19"/>
  <c r="G58" i="19"/>
  <c r="G40" i="19"/>
  <c r="G34" i="19"/>
  <c r="G16" i="19"/>
  <c r="G10" i="19"/>
  <c r="G64" i="19"/>
  <c r="K34" i="11" a="1"/>
  <c r="K34" i="11" s="1"/>
  <c r="I23" i="11" a="1"/>
  <c r="I23" i="11" s="1"/>
  <c r="L21" i="11" a="1"/>
  <c r="L21" i="11" s="1"/>
  <c r="K23" i="11" a="1"/>
  <c r="K23" i="11" s="1"/>
  <c r="G10" i="11" a="1"/>
  <c r="G10" i="11" s="1"/>
  <c r="E13" i="11"/>
  <c r="G13" i="11" a="1"/>
  <c r="G13" i="11" s="1"/>
  <c r="E31" i="11"/>
  <c r="L18" i="11" a="1"/>
  <c r="L18" i="11" s="1"/>
  <c r="E33" i="11"/>
  <c r="G18" i="11" a="1"/>
  <c r="G18" i="11" s="1"/>
  <c r="G33" i="11" a="1"/>
  <c r="G33" i="11" s="1"/>
  <c r="L44" i="11" a="1"/>
  <c r="L44" i="11" s="1"/>
  <c r="H18" i="11" a="1"/>
  <c r="H18" i="11" s="1"/>
  <c r="J33" i="11" a="1"/>
  <c r="J33" i="11" s="1"/>
  <c r="M44" i="11" a="1"/>
  <c r="M44" i="11" s="1"/>
  <c r="I18" i="11" a="1"/>
  <c r="I18" i="11" s="1"/>
  <c r="K33" i="11" a="1"/>
  <c r="K33" i="11" s="1"/>
  <c r="I45" i="11" a="1"/>
  <c r="I45" i="11" s="1"/>
  <c r="I42" i="11" a="1"/>
  <c r="I42" i="11" s="1"/>
  <c r="E18" i="11"/>
  <c r="H44" i="11" a="1"/>
  <c r="H44" i="11" s="1"/>
  <c r="M24" i="11" a="1"/>
  <c r="M24" i="11" s="1"/>
  <c r="I44" i="11" a="1"/>
  <c r="I44" i="11" s="1"/>
  <c r="E11" i="11"/>
  <c r="E44" i="11"/>
  <c r="I8" i="11" a="1"/>
  <c r="I8" i="11" s="1"/>
  <c r="K10" i="11" a="1"/>
  <c r="K10" i="11" s="1"/>
  <c r="M11" i="11" a="1"/>
  <c r="M11" i="11" s="1"/>
  <c r="H19" i="11" a="1"/>
  <c r="H19" i="11" s="1"/>
  <c r="J22" i="11" a="1"/>
  <c r="J22" i="11" s="1"/>
  <c r="G24" i="11" a="1"/>
  <c r="G24" i="11" s="1"/>
  <c r="G31" i="11" a="1"/>
  <c r="G31" i="11" s="1"/>
  <c r="I33" i="11" a="1"/>
  <c r="I33" i="11" s="1"/>
  <c r="K41" i="11" a="1"/>
  <c r="K41" i="11" s="1"/>
  <c r="J43" i="11" a="1"/>
  <c r="J43" i="11" s="1"/>
  <c r="J8" i="11" a="1"/>
  <c r="J8" i="11" s="1"/>
  <c r="L10" i="11" a="1"/>
  <c r="L10" i="11" s="1"/>
  <c r="J19" i="11" a="1"/>
  <c r="J19" i="11" s="1"/>
  <c r="K22" i="11" a="1"/>
  <c r="K22" i="11" s="1"/>
  <c r="H31" i="11" a="1"/>
  <c r="H31" i="11" s="1"/>
  <c r="L41" i="11" a="1"/>
  <c r="L41" i="11" s="1"/>
  <c r="I9" i="11" a="1"/>
  <c r="I9" i="11" s="1"/>
  <c r="G11" i="11" a="1"/>
  <c r="G11" i="11" s="1"/>
  <c r="M13" i="11" a="1"/>
  <c r="M13" i="11" s="1"/>
  <c r="K20" i="11" a="1"/>
  <c r="K20" i="11" s="1"/>
  <c r="L22" i="11" a="1"/>
  <c r="L22" i="11" s="1"/>
  <c r="G26" i="11" a="1"/>
  <c r="G26" i="11" s="1"/>
  <c r="I31" i="11" a="1"/>
  <c r="I31" i="11" s="1"/>
  <c r="M41" i="11" a="1"/>
  <c r="M41" i="11" s="1"/>
  <c r="E26" i="11"/>
  <c r="J9" i="11" a="1"/>
  <c r="J9" i="11" s="1"/>
  <c r="H11" i="11" a="1"/>
  <c r="H11" i="11" s="1"/>
  <c r="H14" i="11" a="1"/>
  <c r="H14" i="11" s="1"/>
  <c r="J21" i="11" a="1"/>
  <c r="J21" i="11" s="1"/>
  <c r="M22" i="11" a="1"/>
  <c r="M22" i="11" s="1"/>
  <c r="H26" i="11" a="1"/>
  <c r="H26" i="11" s="1"/>
  <c r="J31" i="11" a="1"/>
  <c r="J31" i="11" s="1"/>
  <c r="I34" i="11" a="1"/>
  <c r="I34" i="11" s="1"/>
  <c r="G42" i="11" a="1"/>
  <c r="G42" i="11" s="1"/>
  <c r="K9" i="11" a="1"/>
  <c r="K9" i="11" s="1"/>
  <c r="I11" i="11" a="1"/>
  <c r="I11" i="11" s="1"/>
  <c r="I26" i="11" a="1"/>
  <c r="I26" i="11" s="1"/>
  <c r="M31" i="11" a="1"/>
  <c r="M31" i="11" s="1"/>
  <c r="H42" i="11" a="1"/>
  <c r="H42" i="11" s="1"/>
  <c r="J11" i="11" a="1"/>
  <c r="J11" i="11" s="1"/>
  <c r="G22" i="11" a="1"/>
  <c r="G22" i="11" s="1"/>
  <c r="K26" i="11" a="1"/>
  <c r="K26" i="11" s="1"/>
  <c r="I32" i="11" a="1"/>
  <c r="I32" i="11" s="1"/>
  <c r="G41" i="11" a="1"/>
  <c r="G41" i="11" s="1"/>
  <c r="E41" i="11"/>
  <c r="E22" i="11"/>
  <c r="I10" i="11" a="1"/>
  <c r="I10" i="11" s="1"/>
  <c r="K11" i="11" a="1"/>
  <c r="K11" i="11" s="1"/>
  <c r="H22" i="11" a="1"/>
  <c r="H22" i="11" s="1"/>
  <c r="L23" i="11" a="1"/>
  <c r="L23" i="11" s="1"/>
  <c r="L26" i="11" a="1"/>
  <c r="L26" i="11" s="1"/>
  <c r="K32" i="11" a="1"/>
  <c r="K32" i="11" s="1"/>
  <c r="H41" i="11" a="1"/>
  <c r="H41" i="11" s="1"/>
  <c r="J42" i="11" a="1"/>
  <c r="J42" i="11" s="1"/>
  <c r="E10" i="11"/>
  <c r="E42" i="11"/>
  <c r="H8" i="11" a="1"/>
  <c r="H8" i="11" s="1"/>
  <c r="J10" i="11" a="1"/>
  <c r="J10" i="11" s="1"/>
  <c r="M23" i="11" a="1"/>
  <c r="M23" i="11" s="1"/>
  <c r="M26" i="11" a="1"/>
  <c r="M26" i="11" s="1"/>
  <c r="I41" i="11" a="1"/>
  <c r="I41" i="11" s="1"/>
  <c r="M42" i="11" a="1"/>
  <c r="M42" i="11" s="1"/>
  <c r="E14" i="11"/>
  <c r="E32" i="11"/>
  <c r="E43" i="11"/>
  <c r="K8" i="11" a="1"/>
  <c r="K8" i="11" s="1"/>
  <c r="L9" i="11" a="1"/>
  <c r="L9" i="11" s="1"/>
  <c r="M10" i="11" a="1"/>
  <c r="M10" i="11" s="1"/>
  <c r="G12" i="11" a="1"/>
  <c r="G12" i="11" s="1"/>
  <c r="H13" i="11" a="1"/>
  <c r="H13" i="11" s="1"/>
  <c r="I14" i="11" a="1"/>
  <c r="I14" i="11" s="1"/>
  <c r="J18" i="11" a="1"/>
  <c r="J18" i="11" s="1"/>
  <c r="K19" i="11" a="1"/>
  <c r="K19" i="11" s="1"/>
  <c r="L20" i="11" a="1"/>
  <c r="L20" i="11" s="1"/>
  <c r="M21" i="11" a="1"/>
  <c r="M21" i="11" s="1"/>
  <c r="G23" i="11" a="1"/>
  <c r="G23" i="11" s="1"/>
  <c r="H24" i="11" a="1"/>
  <c r="H24" i="11" s="1"/>
  <c r="I25" i="11" a="1"/>
  <c r="I25" i="11" s="1"/>
  <c r="K31" i="11" a="1"/>
  <c r="K31" i="11" s="1"/>
  <c r="L32" i="11" a="1"/>
  <c r="L32" i="11" s="1"/>
  <c r="L33" i="11" a="1"/>
  <c r="L33" i="11" s="1"/>
  <c r="K35" i="11" a="1"/>
  <c r="K35" i="11" s="1"/>
  <c r="J36" i="11" a="1"/>
  <c r="J36" i="11" s="1"/>
  <c r="I40" i="11" a="1"/>
  <c r="I40" i="11" s="1"/>
  <c r="K42" i="11" a="1"/>
  <c r="K42" i="11" s="1"/>
  <c r="K43" i="11" a="1"/>
  <c r="K43" i="11" s="1"/>
  <c r="J44" i="11" a="1"/>
  <c r="J44" i="11" s="1"/>
  <c r="I46" i="11" a="1"/>
  <c r="I46" i="11" s="1"/>
  <c r="I51" i="11" a="1"/>
  <c r="I51" i="11" s="1"/>
  <c r="K79" i="11" a="1"/>
  <c r="K79" i="11" s="1"/>
  <c r="L8" i="11" a="1"/>
  <c r="L8" i="11" s="1"/>
  <c r="M9" i="11" a="1"/>
  <c r="M9" i="11" s="1"/>
  <c r="H12" i="11" a="1"/>
  <c r="H12" i="11" s="1"/>
  <c r="I13" i="11" a="1"/>
  <c r="I13" i="11" s="1"/>
  <c r="J14" i="11" a="1"/>
  <c r="J14" i="11" s="1"/>
  <c r="K18" i="11" a="1"/>
  <c r="K18" i="11" s="1"/>
  <c r="L19" i="11" a="1"/>
  <c r="L19" i="11" s="1"/>
  <c r="M20" i="11" a="1"/>
  <c r="M20" i="11" s="1"/>
  <c r="H23" i="11" a="1"/>
  <c r="H23" i="11" s="1"/>
  <c r="I24" i="11" a="1"/>
  <c r="I24" i="11" s="1"/>
  <c r="J25" i="11" a="1"/>
  <c r="J25" i="11" s="1"/>
  <c r="M32" i="11" a="1"/>
  <c r="M32" i="11" s="1"/>
  <c r="M33" i="11" a="1"/>
  <c r="M33" i="11" s="1"/>
  <c r="L34" i="11" a="1"/>
  <c r="L34" i="11" s="1"/>
  <c r="L35" i="11" a="1"/>
  <c r="L35" i="11" s="1"/>
  <c r="J40" i="11" a="1"/>
  <c r="J40" i="11" s="1"/>
  <c r="J45" i="11" a="1"/>
  <c r="J45" i="11" s="1"/>
  <c r="J46" i="11" a="1"/>
  <c r="J46" i="11" s="1"/>
  <c r="J51" i="11" a="1"/>
  <c r="J51" i="11" s="1"/>
  <c r="L79" i="11" a="1"/>
  <c r="L79" i="11" s="1"/>
  <c r="E8" i="11"/>
  <c r="E19" i="11"/>
  <c r="E34" i="11"/>
  <c r="E45" i="11"/>
  <c r="M8" i="11" a="1"/>
  <c r="M8" i="11" s="1"/>
  <c r="I12" i="11" a="1"/>
  <c r="I12" i="11" s="1"/>
  <c r="J13" i="11" a="1"/>
  <c r="J13" i="11" s="1"/>
  <c r="K14" i="11" a="1"/>
  <c r="K14" i="11" s="1"/>
  <c r="M19" i="11" a="1"/>
  <c r="M19" i="11" s="1"/>
  <c r="G21" i="11" a="1"/>
  <c r="G21" i="11" s="1"/>
  <c r="J24" i="11" a="1"/>
  <c r="J24" i="11" s="1"/>
  <c r="K25" i="11" a="1"/>
  <c r="K25" i="11" s="1"/>
  <c r="G34" i="11" a="1"/>
  <c r="G34" i="11" s="1"/>
  <c r="M34" i="11" a="1"/>
  <c r="M34" i="11" s="1"/>
  <c r="K36" i="11" a="1"/>
  <c r="K36" i="11" s="1"/>
  <c r="K40" i="11" a="1"/>
  <c r="K40" i="11" s="1"/>
  <c r="L43" i="11" a="1"/>
  <c r="L43" i="11" s="1"/>
  <c r="K45" i="11" a="1"/>
  <c r="K45" i="11" s="1"/>
  <c r="K51" i="11" a="1"/>
  <c r="K51" i="11" s="1"/>
  <c r="M79" i="11" a="1"/>
  <c r="M79" i="11" s="1"/>
  <c r="E9" i="11"/>
  <c r="E20" i="11"/>
  <c r="E35" i="11"/>
  <c r="E46" i="11"/>
  <c r="G9" i="11" a="1"/>
  <c r="G9" i="11" s="1"/>
  <c r="J12" i="11" a="1"/>
  <c r="J12" i="11" s="1"/>
  <c r="K13" i="11" a="1"/>
  <c r="K13" i="11" s="1"/>
  <c r="L14" i="11" a="1"/>
  <c r="L14" i="11" s="1"/>
  <c r="G20" i="11" a="1"/>
  <c r="G20" i="11" s="1"/>
  <c r="H21" i="11" a="1"/>
  <c r="H21" i="11" s="1"/>
  <c r="K24" i="11" a="1"/>
  <c r="K24" i="11" s="1"/>
  <c r="L25" i="11" a="1"/>
  <c r="L25" i="11" s="1"/>
  <c r="G32" i="11" a="1"/>
  <c r="G32" i="11" s="1"/>
  <c r="G35" i="11" a="1"/>
  <c r="G35" i="11" s="1"/>
  <c r="M35" i="11" a="1"/>
  <c r="M35" i="11" s="1"/>
  <c r="L36" i="11" a="1"/>
  <c r="L36" i="11" s="1"/>
  <c r="L40" i="11" a="1"/>
  <c r="L40" i="11" s="1"/>
  <c r="G43" i="11" a="1"/>
  <c r="G43" i="11" s="1"/>
  <c r="M43" i="11" a="1"/>
  <c r="M43" i="11" s="1"/>
  <c r="L45" i="11" a="1"/>
  <c r="L45" i="11" s="1"/>
  <c r="K46" i="11" a="1"/>
  <c r="K46" i="11" s="1"/>
  <c r="L51" i="11" a="1"/>
  <c r="L51" i="11" s="1"/>
  <c r="E21" i="11"/>
  <c r="E36" i="11"/>
  <c r="E51" i="11"/>
  <c r="K12" i="11" a="1"/>
  <c r="K12" i="11" s="1"/>
  <c r="M14" i="11" a="1"/>
  <c r="M14" i="11" s="1"/>
  <c r="G19" i="11" a="1"/>
  <c r="G19" i="11" s="1"/>
  <c r="H20" i="11" a="1"/>
  <c r="H20" i="11" s="1"/>
  <c r="I21" i="11" a="1"/>
  <c r="I21" i="11" s="1"/>
  <c r="M25" i="11" a="1"/>
  <c r="M25" i="11" s="1"/>
  <c r="H32" i="11" a="1"/>
  <c r="H32" i="11" s="1"/>
  <c r="H34" i="11" a="1"/>
  <c r="H34" i="11" s="1"/>
  <c r="H35" i="11" a="1"/>
  <c r="H35" i="11" s="1"/>
  <c r="G36" i="11" a="1"/>
  <c r="G36" i="11" s="1"/>
  <c r="M36" i="11" a="1"/>
  <c r="M36" i="11" s="1"/>
  <c r="M40" i="11" a="1"/>
  <c r="M40" i="11" s="1"/>
  <c r="M45" i="11" a="1"/>
  <c r="M45" i="11" s="1"/>
  <c r="L46" i="11" a="1"/>
  <c r="L46" i="11" s="1"/>
  <c r="M51" i="11" a="1"/>
  <c r="M51" i="11" s="1"/>
  <c r="G79" i="11" a="1"/>
  <c r="G79" i="11" s="1"/>
  <c r="E25" i="11"/>
  <c r="E40" i="11"/>
  <c r="L12" i="11" a="1"/>
  <c r="L12" i="11" s="1"/>
  <c r="I20" i="11" a="1"/>
  <c r="I20" i="11" s="1"/>
  <c r="H36" i="11" a="1"/>
  <c r="H36" i="11" s="1"/>
  <c r="H43" i="11" a="1"/>
  <c r="H43" i="11" s="1"/>
  <c r="G45" i="11" a="1"/>
  <c r="G45" i="11" s="1"/>
  <c r="M46" i="11" a="1"/>
  <c r="M46" i="11" s="1"/>
  <c r="E12" i="11"/>
  <c r="E79" i="11"/>
  <c r="G25" i="11" a="1"/>
  <c r="G25" i="11" s="1"/>
  <c r="I35" i="11" a="1"/>
  <c r="I35" i="11" s="1"/>
  <c r="G40" i="11" a="1"/>
  <c r="G40" i="11" s="1"/>
  <c r="G46" i="11" a="1"/>
  <c r="G46" i="11" s="1"/>
  <c r="G51" i="11" a="1"/>
  <c r="G51" i="11" s="1"/>
  <c r="I79" i="11" a="1"/>
  <c r="I79" i="11" s="1"/>
  <c r="C19" i="12"/>
  <c r="C84" i="11"/>
  <c r="C76" i="11"/>
  <c r="C66" i="11"/>
  <c r="C86" i="11" l="1"/>
  <c r="C57" i="11"/>
  <c r="C47" i="11"/>
  <c r="C15" i="11"/>
  <c r="C37" i="11"/>
  <c r="C27" i="11"/>
  <c r="C85" i="1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acer</author>
  </authors>
  <commentList>
    <comment ref="P50" authorId="0" shapeId="0" xr:uid="{433FC2A8-498E-4E96-8685-36952BBC22C6}">
      <text>
        <r>
          <rPr>
            <b/>
            <sz val="9"/>
            <color indexed="81"/>
            <rFont val="Tahoma"/>
            <family val="2"/>
          </rPr>
          <t>acer:</t>
        </r>
        <r>
          <rPr>
            <sz val="9"/>
            <color indexed="81"/>
            <rFont val="Tahoma"/>
            <family val="2"/>
          </rPr>
          <t xml:space="preserve">
Mark as Bus Spec but it is not in the Bus Spec list of the major.</t>
        </r>
      </text>
    </comment>
    <comment ref="Q50" authorId="0" shapeId="0" xr:uid="{B6AD3B8C-3CD6-49EA-8DBD-023B44F0536A}">
      <text>
        <r>
          <rPr>
            <b/>
            <sz val="9"/>
            <color indexed="81"/>
            <rFont val="Tahoma"/>
            <family val="2"/>
          </rPr>
          <t>acer:</t>
        </r>
        <r>
          <rPr>
            <sz val="9"/>
            <color indexed="81"/>
            <rFont val="Tahoma"/>
            <family val="2"/>
          </rPr>
          <t xml:space="preserve">
Mark as Bus Elec but it is in the Bus Spec list of the major.</t>
        </r>
      </text>
    </comment>
    <comment ref="R50" authorId="0" shapeId="0" xr:uid="{2ED40D9F-DD46-46A1-82D1-C205C854C990}">
      <text>
        <r>
          <rPr>
            <b/>
            <sz val="9"/>
            <color indexed="81"/>
            <rFont val="Tahoma"/>
            <family val="2"/>
          </rPr>
          <t>acer:</t>
        </r>
        <r>
          <rPr>
            <sz val="9"/>
            <color indexed="81"/>
            <rFont val="Tahoma"/>
            <family val="2"/>
          </rPr>
          <t xml:space="preserve">
A non-MSME course marked as something else OR an MSME course marked as non-MSME.</t>
        </r>
      </text>
    </comment>
    <comment ref="S50" authorId="0" shapeId="0" xr:uid="{7DCAB2EA-564D-48D5-810E-B1737ECB46DC}">
      <text>
        <r>
          <rPr>
            <b/>
            <sz val="9"/>
            <color indexed="81"/>
            <rFont val="Tahoma"/>
            <family val="2"/>
          </rPr>
          <t>acer:</t>
        </r>
        <r>
          <rPr>
            <sz val="9"/>
            <color indexed="81"/>
            <rFont val="Tahoma"/>
            <family val="2"/>
          </rPr>
          <t xml:space="preserve">
Mark as Bus Elec but it is not in the Bus Elec list of the major.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<sst xmlns="http://schemas.openxmlformats.org/spreadsheetml/2006/main" count="4507" uniqueCount="1171">
  <si>
    <t>ASSUMPTION  UNIVERSITY</t>
  </si>
  <si>
    <t>MARTIN DE TOURS SCHOOL OF MANAGEMENT AND ECONOMICS</t>
  </si>
  <si>
    <t>First Semester</t>
  </si>
  <si>
    <t>Course Code</t>
  </si>
  <si>
    <t>Course Title</t>
  </si>
  <si>
    <t>Credits</t>
  </si>
  <si>
    <t xml:space="preserve">Grade </t>
  </si>
  <si>
    <t>Remarks</t>
  </si>
  <si>
    <t>BG1001</t>
  </si>
  <si>
    <t>English I</t>
  </si>
  <si>
    <t>MA1200</t>
  </si>
  <si>
    <t>Mathematics for Business</t>
  </si>
  <si>
    <t>GE1204</t>
  </si>
  <si>
    <t>GE1403</t>
  </si>
  <si>
    <t>Communication in Thai</t>
  </si>
  <si>
    <t>Second Semester</t>
  </si>
  <si>
    <t>Fundamentals of Financial Accounting</t>
  </si>
  <si>
    <t>BG1002</t>
  </si>
  <si>
    <t>English II</t>
  </si>
  <si>
    <t>First Year</t>
  </si>
  <si>
    <t>Second Year</t>
  </si>
  <si>
    <t>Fundamentals of Managerial Accounting</t>
  </si>
  <si>
    <t>BG2000</t>
  </si>
  <si>
    <t>English III</t>
  </si>
  <si>
    <t>Microeconomics</t>
  </si>
  <si>
    <t>BG2001</t>
  </si>
  <si>
    <t>English IV</t>
  </si>
  <si>
    <t>GE2202</t>
  </si>
  <si>
    <t>Ethics</t>
  </si>
  <si>
    <t>Third Year</t>
  </si>
  <si>
    <t>Database Systems</t>
  </si>
  <si>
    <t>Corporate Finance</t>
  </si>
  <si>
    <t>Systems Analysis and Design</t>
  </si>
  <si>
    <t>Enterprise Resource Planning</t>
  </si>
  <si>
    <t>Fourth Year</t>
  </si>
  <si>
    <t>Entrepreneurship</t>
  </si>
  <si>
    <t>Prerequisite 1</t>
  </si>
  <si>
    <t>Prerequisite 2</t>
  </si>
  <si>
    <t>Prerequisite 3</t>
  </si>
  <si>
    <t>Prerequisite 4</t>
  </si>
  <si>
    <t>Course Type</t>
  </si>
  <si>
    <t>C</t>
  </si>
  <si>
    <t>D</t>
  </si>
  <si>
    <t>S</t>
  </si>
  <si>
    <t>Min Grade</t>
  </si>
  <si>
    <t>Grade</t>
  </si>
  <si>
    <t>Point</t>
  </si>
  <si>
    <t>A</t>
  </si>
  <si>
    <t>A-</t>
  </si>
  <si>
    <t>B+</t>
  </si>
  <si>
    <t>B</t>
  </si>
  <si>
    <t>B-</t>
  </si>
  <si>
    <t>C+</t>
  </si>
  <si>
    <t>C-</t>
  </si>
  <si>
    <t>F</t>
  </si>
  <si>
    <t>W</t>
  </si>
  <si>
    <t>Pass</t>
  </si>
  <si>
    <t>U</t>
  </si>
  <si>
    <t>Fail</t>
  </si>
  <si>
    <t>Drop</t>
  </si>
  <si>
    <t>Non-credit</t>
  </si>
  <si>
    <t>Eng</t>
  </si>
  <si>
    <t>Gen Ed</t>
  </si>
  <si>
    <t>Bus Core</t>
  </si>
  <si>
    <t>Major Req</t>
  </si>
  <si>
    <t>Total Credits</t>
  </si>
  <si>
    <t>Major Elective</t>
  </si>
  <si>
    <t>Credits Completed</t>
  </si>
  <si>
    <t>NAME:</t>
  </si>
  <si>
    <t>ADM.  NO:</t>
  </si>
  <si>
    <t>BBA1001</t>
  </si>
  <si>
    <t>Business Exploration</t>
  </si>
  <si>
    <t>BBA1101</t>
  </si>
  <si>
    <t>Seminar in Business I</t>
  </si>
  <si>
    <t>BBA1102</t>
  </si>
  <si>
    <t>Data and Information Literacy</t>
  </si>
  <si>
    <t>LAW1201</t>
  </si>
  <si>
    <t>Business Laws for Entreperneurs</t>
  </si>
  <si>
    <t>GE1302</t>
  </si>
  <si>
    <t>Ecology and Sustainability</t>
  </si>
  <si>
    <t>BBA1103</t>
  </si>
  <si>
    <t>BBA1002</t>
  </si>
  <si>
    <t>SA1001</t>
  </si>
  <si>
    <t>Business Statistics I</t>
  </si>
  <si>
    <t>BBA1104</t>
  </si>
  <si>
    <t>Physical Education</t>
  </si>
  <si>
    <t>Fundamentals of Marketing</t>
  </si>
  <si>
    <t>BBA2101</t>
  </si>
  <si>
    <t>BBA2002</t>
  </si>
  <si>
    <t>Economic and Financial Environment</t>
  </si>
  <si>
    <t>BBA2001</t>
  </si>
  <si>
    <t>Human Behavior</t>
  </si>
  <si>
    <t>SA2001</t>
  </si>
  <si>
    <t>Business Statistics II</t>
  </si>
  <si>
    <t>BBA2102</t>
  </si>
  <si>
    <t>Organization and Management</t>
  </si>
  <si>
    <t>BBA2103</t>
  </si>
  <si>
    <t>BBA2104</t>
  </si>
  <si>
    <t>Global Strategy and Communication</t>
  </si>
  <si>
    <t>BBA2105</t>
  </si>
  <si>
    <t>Operation and Supply Chain Management</t>
  </si>
  <si>
    <t>BBA2106</t>
  </si>
  <si>
    <t>Seminar in Business II</t>
  </si>
  <si>
    <t>GE2102</t>
  </si>
  <si>
    <t>Human Heritage and Globalization</t>
  </si>
  <si>
    <t>BBA3101</t>
  </si>
  <si>
    <t>Business Research</t>
  </si>
  <si>
    <t>BBA4101</t>
  </si>
  <si>
    <t>Entreneurship</t>
  </si>
  <si>
    <t>Senior Standing</t>
  </si>
  <si>
    <t>Specialized Course</t>
  </si>
  <si>
    <t>Business Core Courses</t>
  </si>
  <si>
    <t>Operations and Supply Chain Management</t>
  </si>
  <si>
    <t>Business Laws for Entrepreneurs</t>
  </si>
  <si>
    <t>Digital Business</t>
  </si>
  <si>
    <t>Digital Commerce</t>
  </si>
  <si>
    <t>Cybersecurity</t>
  </si>
  <si>
    <t>Information Systems Strategy, Management, and Acquisition</t>
  </si>
  <si>
    <t>Data Analytics Fundamentals</t>
  </si>
  <si>
    <t>Data Management</t>
  </si>
  <si>
    <t>Data Mining</t>
  </si>
  <si>
    <t>Big Data Analytics</t>
  </si>
  <si>
    <t>Digital Business Management</t>
  </si>
  <si>
    <t>Innovation and Design Thinking</t>
  </si>
  <si>
    <t>Entrepreneurial Commercialization</t>
  </si>
  <si>
    <t>Entrepreneurial Leadership</t>
  </si>
  <si>
    <t>Project Management</t>
  </si>
  <si>
    <t>Human Capital Management and Development</t>
  </si>
  <si>
    <t>Growth Mindset and Sustaining Organization</t>
  </si>
  <si>
    <t>Digital Entrepreneurship</t>
  </si>
  <si>
    <t>Entrepreneurial Strategic Management</t>
  </si>
  <si>
    <t>Family Business Management</t>
  </si>
  <si>
    <t>Social Entrepreneurship</t>
  </si>
  <si>
    <t>Entrepreneur and Innovation Management</t>
  </si>
  <si>
    <t>Investment Strategy and Applied Valuation</t>
  </si>
  <si>
    <t>Financial Reporting and Analysis</t>
  </si>
  <si>
    <t>Business and Economic Analysis for Decision Making</t>
  </si>
  <si>
    <t>Financial Modeling and Analysis Tools</t>
  </si>
  <si>
    <t>Derivatives and Risk Management</t>
  </si>
  <si>
    <t>Quantitative Analysis and Analytics of Finance</t>
  </si>
  <si>
    <t>International Financial Management</t>
  </si>
  <si>
    <t>Special Topics in Finance Certification</t>
  </si>
  <si>
    <t>Value Based Management and Financial Decisions</t>
  </si>
  <si>
    <t>Finance</t>
  </si>
  <si>
    <t>Hospitality and Tourism Management</t>
  </si>
  <si>
    <t>Introduction to Hospitality and Tourism Management</t>
  </si>
  <si>
    <t xml:space="preserve">Consumer Behavior in Hospitality and Tourism </t>
  </si>
  <si>
    <t>Food and Beverage Management</t>
  </si>
  <si>
    <t>Personality and Communication in Hospitality and Tourism</t>
  </si>
  <si>
    <t>Marketing in Hospitality and Tourism</t>
  </si>
  <si>
    <t>Human Resource Management in Hospitality and Tourism</t>
  </si>
  <si>
    <t>Information Technology in Hospitality and Tourism</t>
  </si>
  <si>
    <t>Operation and Leadership in Hospitality and Tourism</t>
  </si>
  <si>
    <t>Strategic Management in Hospitality and Tourism</t>
  </si>
  <si>
    <t xml:space="preserve">Internship in Hospitality and Tourism </t>
  </si>
  <si>
    <t>Risk Management and Insurance</t>
  </si>
  <si>
    <t>Insurance Law</t>
  </si>
  <si>
    <t>Property Insurance</t>
  </si>
  <si>
    <t>Casualty Insurance</t>
  </si>
  <si>
    <t>Life Assurance</t>
  </si>
  <si>
    <t>Employee Benefits</t>
  </si>
  <si>
    <t>Reinsurance</t>
  </si>
  <si>
    <t>Essentials of Risk Management</t>
  </si>
  <si>
    <t>Digital Marketing in Insurance</t>
  </si>
  <si>
    <t>Seminar in Insurance</t>
  </si>
  <si>
    <t>Cross Cultural Human Resource Management</t>
  </si>
  <si>
    <t>Export-Import Policy and Strategy</t>
  </si>
  <si>
    <t>Global Business in Practice</t>
  </si>
  <si>
    <t>International Management</t>
  </si>
  <si>
    <t>International Strategic Management</t>
  </si>
  <si>
    <t>Designing and Managing Global Operations</t>
  </si>
  <si>
    <t>Global Business Feasibility Analysis</t>
  </si>
  <si>
    <t>International Business Research</t>
  </si>
  <si>
    <t>Seminar in International Business Management</t>
  </si>
  <si>
    <t>International Business Management</t>
  </si>
  <si>
    <t>Consumer Behavior</t>
  </si>
  <si>
    <t>Digital Marketing</t>
  </si>
  <si>
    <t>Brand Driven Innovation</t>
  </si>
  <si>
    <t>Competitive Analysis and Strategy</t>
  </si>
  <si>
    <t>Integrated Marketing Communications</t>
  </si>
  <si>
    <t>Marketing Channels and Logistics</t>
  </si>
  <si>
    <t>Marketing Management</t>
  </si>
  <si>
    <t>Contemporary Issues in Marketing</t>
  </si>
  <si>
    <t>Marketing Research</t>
  </si>
  <si>
    <t>Marketing Metrics and Decisions</t>
  </si>
  <si>
    <t>Marketing</t>
  </si>
  <si>
    <t>Real Estate Business</t>
  </si>
  <si>
    <t>Real Estate Law</t>
  </si>
  <si>
    <t>Real Estate Economics</t>
  </si>
  <si>
    <t>Building Design and Construction Techniques</t>
  </si>
  <si>
    <t>Real Estate Development</t>
  </si>
  <si>
    <t>Real Estate Finance</t>
  </si>
  <si>
    <t>Real Estate Appraisal</t>
  </si>
  <si>
    <t>Commercial Property Management</t>
  </si>
  <si>
    <t>Real Estate Investment Analysis</t>
  </si>
  <si>
    <t>Real Estate Project Management</t>
  </si>
  <si>
    <t>Real Estate</t>
  </si>
  <si>
    <t>Supply Chain Management</t>
  </si>
  <si>
    <t>Logistics and Supply Chain Management</t>
  </si>
  <si>
    <t>Supply Chain Innovation and Technology</t>
  </si>
  <si>
    <t>Lean Manufacturing and Agile Supply Chain</t>
  </si>
  <si>
    <t>International Transportation and Distribution Management</t>
  </si>
  <si>
    <t>Warehousing and Material Handling</t>
  </si>
  <si>
    <t>Business Analytics</t>
  </si>
  <si>
    <t>Procurement and Supply Management</t>
  </si>
  <si>
    <t>Supply Chain Risk Management</t>
  </si>
  <si>
    <t>Strategic Supply Chain Management</t>
  </si>
  <si>
    <t>Seminar in Supply Chain</t>
  </si>
  <si>
    <t>Business Elective Courses</t>
  </si>
  <si>
    <t>Intermediate Accounting I</t>
  </si>
  <si>
    <t>Intermediate Accounting II</t>
  </si>
  <si>
    <t>Financial Report and Financial Statement Analysis</t>
  </si>
  <si>
    <t>Taxation I</t>
  </si>
  <si>
    <t>Taxation II</t>
  </si>
  <si>
    <t>Cost Accounting</t>
  </si>
  <si>
    <t>Auditing</t>
  </si>
  <si>
    <t>Internal Control and Audit</t>
  </si>
  <si>
    <t>Advanced Accounting I</t>
  </si>
  <si>
    <t>Advanced Accounting II</t>
  </si>
  <si>
    <t>Seminar in Accounting</t>
  </si>
  <si>
    <t>Accounting Information Systems</t>
  </si>
  <si>
    <t>Accounting Software Packages</t>
  </si>
  <si>
    <t>Artificial Intelligence (AI)</t>
  </si>
  <si>
    <t>Blockchain and Financial Technology</t>
  </si>
  <si>
    <t>Robotic Process Automation</t>
  </si>
  <si>
    <t>Data Structures and Algorithms</t>
  </si>
  <si>
    <t>Mobile Application Development</t>
  </si>
  <si>
    <t>Web Application Development</t>
  </si>
  <si>
    <t>Blockchain Development</t>
  </si>
  <si>
    <t>Game Design and Development</t>
  </si>
  <si>
    <t>Low-code Development</t>
  </si>
  <si>
    <t>Software Engineering</t>
  </si>
  <si>
    <t>UI/UX Design</t>
  </si>
  <si>
    <t>eSports</t>
  </si>
  <si>
    <t>Customer Experience Management</t>
  </si>
  <si>
    <t>Business Intelligence</t>
  </si>
  <si>
    <t>Data Engineering</t>
  </si>
  <si>
    <t>Data Storytelling</t>
  </si>
  <si>
    <t>Digital Marketing Analytics</t>
  </si>
  <si>
    <t>Text Mining</t>
  </si>
  <si>
    <t>Cloud Computing</t>
  </si>
  <si>
    <t>Internet of Things</t>
  </si>
  <si>
    <t>IT Infrastructure</t>
  </si>
  <si>
    <t>Penetration Testing</t>
  </si>
  <si>
    <t>Digital Business Internship I</t>
  </si>
  <si>
    <t>Digital Business Internship II</t>
  </si>
  <si>
    <t>Business Analytics in Real Estate</t>
  </si>
  <si>
    <t>Business Analytics and Global Strategies</t>
  </si>
  <si>
    <t>Thinking as an Economist</t>
  </si>
  <si>
    <t>Economic Decision Making for Management</t>
  </si>
  <si>
    <t>Business and Economic Forecasting</t>
  </si>
  <si>
    <t>Firms, Competition and Market Structure</t>
  </si>
  <si>
    <t>Legal Aspects and Intellectual Property of Entrepreneurship</t>
  </si>
  <si>
    <t>Entrepreneurial Finance and Accounting</t>
  </si>
  <si>
    <t>Conflict and Change Management</t>
  </si>
  <si>
    <t>Organization Transition</t>
  </si>
  <si>
    <t>Entrepreneurship Practicum I</t>
  </si>
  <si>
    <t>Entrepreneurship Practicum II</t>
  </si>
  <si>
    <t>Research in Entrepreneurship</t>
  </si>
  <si>
    <t>Current Issues in Entrepreneurship and Innovation</t>
  </si>
  <si>
    <t>Operational Excellence, Collaboration and Partnership Management</t>
  </si>
  <si>
    <t>Creative Industries Entrepreneurship</t>
  </si>
  <si>
    <t>Venture Opportunity I</t>
  </si>
  <si>
    <t>Venture Opportunity II</t>
  </si>
  <si>
    <t>Financial Feasibility Planning</t>
  </si>
  <si>
    <t>Behavioral Finance</t>
  </si>
  <si>
    <t>Fixed Income Securities</t>
  </si>
  <si>
    <t>Real Estate Investment and Entrepreneurs</t>
  </si>
  <si>
    <t>Portfolio Management and Analysis</t>
  </si>
  <si>
    <t>Individual Research in Finance</t>
  </si>
  <si>
    <t>Startup Finance and FinTech</t>
  </si>
  <si>
    <t>Investment Banking</t>
  </si>
  <si>
    <t>Consumer Behavior in Hospitality and Tourism</t>
  </si>
  <si>
    <t>Event Management</t>
  </si>
  <si>
    <t>Rooms Division Management</t>
  </si>
  <si>
    <t>Service Management</t>
  </si>
  <si>
    <t>Food and Beverage Service</t>
  </si>
  <si>
    <t>Kitchen Operation</t>
  </si>
  <si>
    <t>Catering, Bakery and Pastry</t>
  </si>
  <si>
    <t>Introduction to Airline Business Management</t>
  </si>
  <si>
    <t>Ground Operation Management</t>
  </si>
  <si>
    <t>In-flight Service Management</t>
  </si>
  <si>
    <t>Perfecting Personality for Career and Life</t>
  </si>
  <si>
    <t>Sustainable Tourism Management</t>
  </si>
  <si>
    <t>Health and Wellness Tourism</t>
  </si>
  <si>
    <t>Cruise Ship Tourism</t>
  </si>
  <si>
    <t>Tour Guiding and Operation in Practice</t>
  </si>
  <si>
    <t>Tourist Destination Management</t>
  </si>
  <si>
    <t>Introduction to MICE Business Management</t>
  </si>
  <si>
    <t>Global Market Behavior</t>
  </si>
  <si>
    <t>Global Business Communication</t>
  </si>
  <si>
    <t>Global Pricing Strategy</t>
  </si>
  <si>
    <t>Cross Cultural Communication, Conflict and Negotiation</t>
  </si>
  <si>
    <t>International Relations</t>
  </si>
  <si>
    <t>Global Supply Chain Management</t>
  </si>
  <si>
    <t>Global Product and Brand Strategy</t>
  </si>
  <si>
    <t>Global Context of Business</t>
  </si>
  <si>
    <t>Special Topics in International Business</t>
  </si>
  <si>
    <t>Individual Research</t>
  </si>
  <si>
    <t>International Business Management Internship</t>
  </si>
  <si>
    <t>Engineering Insurance</t>
  </si>
  <si>
    <t>Marine and Aviation Insurance</t>
  </si>
  <si>
    <t>Survey and Claim Management in Non-Life Insurance</t>
  </si>
  <si>
    <t>Finance and Accounting in Non-Life Insurance</t>
  </si>
  <si>
    <t>Life Assurance Underwriting</t>
  </si>
  <si>
    <t>Life Assurance Mathematics</t>
  </si>
  <si>
    <t>Claim Administration in Life Assurance</t>
  </si>
  <si>
    <t>Life Assurance Agency Administration</t>
  </si>
  <si>
    <t>Financial Concepts For Life Assurance</t>
  </si>
  <si>
    <t>Life Assurance and Financial Planning</t>
  </si>
  <si>
    <t>Business Analytics and Insurance Management</t>
  </si>
  <si>
    <t>Information Management in Insurance</t>
  </si>
  <si>
    <t>Risk Control and Risk Financing</t>
  </si>
  <si>
    <t>Independent Study in Insurance</t>
  </si>
  <si>
    <t>Internship in Insurance</t>
  </si>
  <si>
    <t>Sales and Customer Relationship Strategies</t>
  </si>
  <si>
    <t>Sales Promotion and Display Strategies</t>
  </si>
  <si>
    <t>Creative Strategy in IMC Campaign</t>
  </si>
  <si>
    <t>Digital Consumer Insights</t>
  </si>
  <si>
    <t>Content Marketing</t>
  </si>
  <si>
    <t>Experiential Marketing</t>
  </si>
  <si>
    <t>Lifestyle Marketing</t>
  </si>
  <si>
    <t>Sustainability Marketing</t>
  </si>
  <si>
    <t>Service Marketing</t>
  </si>
  <si>
    <t>Digital Media Strategies</t>
  </si>
  <si>
    <t>Digital Marketing in Practice</t>
  </si>
  <si>
    <t>Marketing Internship</t>
  </si>
  <si>
    <t>Real Estate Marketing</t>
  </si>
  <si>
    <t>Sustainability in Real Estate</t>
  </si>
  <si>
    <t>Real Estate Investment Alternatives</t>
  </si>
  <si>
    <t>Contemporary Issues in Real Estate Appraisal</t>
  </si>
  <si>
    <t>Implications of Real Estate Finance and Appraisal</t>
  </si>
  <si>
    <t>Advanced Real Estate Investment Analysis</t>
  </si>
  <si>
    <t>Contemporary Issues in Real Estate business</t>
  </si>
  <si>
    <t>Advanced Real Estate Appraisal</t>
  </si>
  <si>
    <t>Valuation for Special Purposes</t>
  </si>
  <si>
    <t>Contemporary Issues in Commercial Property Management</t>
  </si>
  <si>
    <t>Independent Study in Real Estate</t>
  </si>
  <si>
    <t>Internship in Real Estate Business</t>
  </si>
  <si>
    <t>Internship in Real Estate Appraisal</t>
  </si>
  <si>
    <t>Industrial Engineering Management</t>
  </si>
  <si>
    <t>Quantitative Analysis</t>
  </si>
  <si>
    <t>Internship in Supply Chain</t>
  </si>
  <si>
    <t>Information Technology in Supply Chain</t>
  </si>
  <si>
    <t>BDM3201</t>
  </si>
  <si>
    <t>BDM3202</t>
  </si>
  <si>
    <t>BDM3203</t>
  </si>
  <si>
    <t>BDM3204</t>
  </si>
  <si>
    <t>BDM3205</t>
  </si>
  <si>
    <t>BDM3301</t>
  </si>
  <si>
    <t>BDM3302</t>
  </si>
  <si>
    <t>BDM3303</t>
  </si>
  <si>
    <t>BDM3304</t>
  </si>
  <si>
    <t>BDM3305</t>
  </si>
  <si>
    <t>BEN3201</t>
  </si>
  <si>
    <t>BEN3202</t>
  </si>
  <si>
    <t>BEN3303</t>
  </si>
  <si>
    <t>BEN3304</t>
  </si>
  <si>
    <t>BEN3305</t>
  </si>
  <si>
    <t>BEN4212</t>
  </si>
  <si>
    <t>BEN4213</t>
  </si>
  <si>
    <t>BEN4214</t>
  </si>
  <si>
    <t>BEN4315</t>
  </si>
  <si>
    <t>BEN4316</t>
  </si>
  <si>
    <t>BFN3212</t>
  </si>
  <si>
    <t>BFN3221</t>
  </si>
  <si>
    <t>BFN3222</t>
  </si>
  <si>
    <t>BFN4313</t>
  </si>
  <si>
    <t>BFN4312</t>
  </si>
  <si>
    <t>BFN4321</t>
  </si>
  <si>
    <t>BFN4322</t>
  </si>
  <si>
    <t>BHT3201</t>
  </si>
  <si>
    <t>BHT3203</t>
  </si>
  <si>
    <t>BHT3202</t>
  </si>
  <si>
    <t>BHT3205</t>
  </si>
  <si>
    <t>BHT3204</t>
  </si>
  <si>
    <t>BHT4301</t>
  </si>
  <si>
    <t>BHT3301</t>
  </si>
  <si>
    <t>BHT4303</t>
  </si>
  <si>
    <t>BHT4302</t>
  </si>
  <si>
    <t>BHT4304</t>
  </si>
  <si>
    <t>BIB3202</t>
  </si>
  <si>
    <t>BIB3201</t>
  </si>
  <si>
    <t>BIB3204</t>
  </si>
  <si>
    <t>BIB3203</t>
  </si>
  <si>
    <t>BIB4209</t>
  </si>
  <si>
    <t>BIB4306</t>
  </si>
  <si>
    <t>BIB4305</t>
  </si>
  <si>
    <t>BIB4307</t>
  </si>
  <si>
    <t>BIB4308</t>
  </si>
  <si>
    <t>BMK3201</t>
  </si>
  <si>
    <t>BMK3203</t>
  </si>
  <si>
    <t>BMK3202</t>
  </si>
  <si>
    <t>BMK3305</t>
  </si>
  <si>
    <t>BMK3204</t>
  </si>
  <si>
    <t>BMK3306</t>
  </si>
  <si>
    <t>BMK4302</t>
  </si>
  <si>
    <t>BMK4201</t>
  </si>
  <si>
    <t>BMK4304</t>
  </si>
  <si>
    <t>BMK4303</t>
  </si>
  <si>
    <t>BRE3201</t>
  </si>
  <si>
    <t>BRE3203</t>
  </si>
  <si>
    <t>BRE3202</t>
  </si>
  <si>
    <t>BRE3205</t>
  </si>
  <si>
    <t>BRE3204</t>
  </si>
  <si>
    <t>BRE3302</t>
  </si>
  <si>
    <t>BRE3301</t>
  </si>
  <si>
    <t>BRE4301</t>
  </si>
  <si>
    <t>BRE3303</t>
  </si>
  <si>
    <t>BRE4302</t>
  </si>
  <si>
    <t>BSC3201</t>
  </si>
  <si>
    <t>BSC3203</t>
  </si>
  <si>
    <t>BSC3202</t>
  </si>
  <si>
    <t>BSC3205</t>
  </si>
  <si>
    <t>BSC3204</t>
  </si>
  <si>
    <t>BSC3301</t>
  </si>
  <si>
    <t>BSC4303</t>
  </si>
  <si>
    <t>BSC4302</t>
  </si>
  <si>
    <t>BSC4305</t>
  </si>
  <si>
    <t>BSC4304</t>
  </si>
  <si>
    <t>BAC3602</t>
  </si>
  <si>
    <t>BAC3603</t>
  </si>
  <si>
    <t>BAC3608</t>
  </si>
  <si>
    <t>BAC3614</t>
  </si>
  <si>
    <t>BAC3615</t>
  </si>
  <si>
    <t>BAC3632</t>
  </si>
  <si>
    <t>BAC3643</t>
  </si>
  <si>
    <t>BAC3644</t>
  </si>
  <si>
    <t>BAC4607</t>
  </si>
  <si>
    <t>BAC4608</t>
  </si>
  <si>
    <t>BAC4611</t>
  </si>
  <si>
    <t>BAC4646</t>
  </si>
  <si>
    <t>BAC4647</t>
  </si>
  <si>
    <t>BDM3401</t>
  </si>
  <si>
    <t>BDM3402</t>
  </si>
  <si>
    <t>BDM3403</t>
  </si>
  <si>
    <t>BDM3404</t>
  </si>
  <si>
    <t>BDM3405</t>
  </si>
  <si>
    <t>BDM3406</t>
  </si>
  <si>
    <t>BDM3407</t>
  </si>
  <si>
    <t>BDM3408</t>
  </si>
  <si>
    <t>BDM3409</t>
  </si>
  <si>
    <t>BDM3410</t>
  </si>
  <si>
    <t>BDM3411</t>
  </si>
  <si>
    <t>BDM3412</t>
  </si>
  <si>
    <t>BDM3413</t>
  </si>
  <si>
    <t>BDM3414</t>
  </si>
  <si>
    <t>BDM3415</t>
  </si>
  <si>
    <t>BDM3416</t>
  </si>
  <si>
    <t>BDM3417</t>
  </si>
  <si>
    <t>BDM3418</t>
  </si>
  <si>
    <t>BDM3419</t>
  </si>
  <si>
    <t>BDM3420</t>
  </si>
  <si>
    <t>BDM3421</t>
  </si>
  <si>
    <t>BDM3422</t>
  </si>
  <si>
    <t>BDM3423</t>
  </si>
  <si>
    <t>BDM3481</t>
  </si>
  <si>
    <t>BEC1302</t>
  </si>
  <si>
    <t>BEC1401</t>
  </si>
  <si>
    <t>BEC2102</t>
  </si>
  <si>
    <t>BEC2303</t>
  </si>
  <si>
    <t>BEC2304</t>
  </si>
  <si>
    <t>BEC3101</t>
  </si>
  <si>
    <t>BDM3482</t>
  </si>
  <si>
    <t>BDM3498</t>
  </si>
  <si>
    <t>BDM3499</t>
  </si>
  <si>
    <t>BEN3406</t>
  </si>
  <si>
    <t>BEN3407</t>
  </si>
  <si>
    <t>BEN3408</t>
  </si>
  <si>
    <t>BEN3409</t>
  </si>
  <si>
    <t>BEN3410</t>
  </si>
  <si>
    <t>BEN3411</t>
  </si>
  <si>
    <t>BEN4417</t>
  </si>
  <si>
    <t>BEN4418</t>
  </si>
  <si>
    <t>BEN4419</t>
  </si>
  <si>
    <t>BEN4420</t>
  </si>
  <si>
    <t>BEN4421</t>
  </si>
  <si>
    <t>BEN4422</t>
  </si>
  <si>
    <t>BFN3421</t>
  </si>
  <si>
    <t>BFN3431</t>
  </si>
  <si>
    <t>BFN4411</t>
  </si>
  <si>
    <t>BFN4412</t>
  </si>
  <si>
    <t>BFN4421</t>
  </si>
  <si>
    <t>BFN4422</t>
  </si>
  <si>
    <t>BFN4431</t>
  </si>
  <si>
    <t>BFN4432</t>
  </si>
  <si>
    <t>BFN4433</t>
  </si>
  <si>
    <t>BHT3401</t>
  </si>
  <si>
    <t>BHT3402</t>
  </si>
  <si>
    <t>BHT3403</t>
  </si>
  <si>
    <t>BHT3404</t>
  </si>
  <si>
    <t>BHT3405</t>
  </si>
  <si>
    <t>BHT3406</t>
  </si>
  <si>
    <t>BHT3407</t>
  </si>
  <si>
    <t>BHT3408</t>
  </si>
  <si>
    <t>BHT3409</t>
  </si>
  <si>
    <t>BHT3410</t>
  </si>
  <si>
    <t>BHT3411</t>
  </si>
  <si>
    <t>BHT3412</t>
  </si>
  <si>
    <t>BHT3413</t>
  </si>
  <si>
    <t>BHT3414</t>
  </si>
  <si>
    <t>BHT3415</t>
  </si>
  <si>
    <t>BHT3416</t>
  </si>
  <si>
    <t>BIB3401</t>
  </si>
  <si>
    <t>BIB3402</t>
  </si>
  <si>
    <t>BIB3403</t>
  </si>
  <si>
    <t>BIB3404</t>
  </si>
  <si>
    <t>BIB3405</t>
  </si>
  <si>
    <t>BIB4406</t>
  </si>
  <si>
    <t>BIB4407</t>
  </si>
  <si>
    <t>BIB4408</t>
  </si>
  <si>
    <t>BIB4409</t>
  </si>
  <si>
    <t>BIB4410</t>
  </si>
  <si>
    <t>BIB4411</t>
  </si>
  <si>
    <t>BMK3407</t>
  </si>
  <si>
    <t>BMK3408</t>
  </si>
  <si>
    <t>BMK3409</t>
  </si>
  <si>
    <t>BMK3410</t>
  </si>
  <si>
    <t>BMK3411</t>
  </si>
  <si>
    <t>BMK3412</t>
  </si>
  <si>
    <t>BMK3413</t>
  </si>
  <si>
    <t>BMK4401</t>
  </si>
  <si>
    <t>BMK4402</t>
  </si>
  <si>
    <t>BMK4403</t>
  </si>
  <si>
    <t>BMK4404</t>
  </si>
  <si>
    <t>BMK4405</t>
  </si>
  <si>
    <t>BRE3411</t>
  </si>
  <si>
    <t>BRE3412</t>
  </si>
  <si>
    <t>BRE3413</t>
  </si>
  <si>
    <t>BRE3421</t>
  </si>
  <si>
    <t>BRE3422</t>
  </si>
  <si>
    <t>BRE4411</t>
  </si>
  <si>
    <t>BRE4412</t>
  </si>
  <si>
    <t>BRE4421</t>
  </si>
  <si>
    <t>BRE4422</t>
  </si>
  <si>
    <t>BRE4431</t>
  </si>
  <si>
    <t>BRE4441</t>
  </si>
  <si>
    <t>BRE4451</t>
  </si>
  <si>
    <t>BRE4452</t>
  </si>
  <si>
    <t>BSC3401</t>
  </si>
  <si>
    <t>BSC3402</t>
  </si>
  <si>
    <t>BSC4403</t>
  </si>
  <si>
    <t>BSC4404</t>
  </si>
  <si>
    <t>Fundamentals of Financial Accounting I</t>
  </si>
  <si>
    <t>Fundamentals of Financial Accounting II</t>
  </si>
  <si>
    <t>Accounting for Economists</t>
  </si>
  <si>
    <t>Introduction to Economics</t>
  </si>
  <si>
    <t>Microeconomics I</t>
  </si>
  <si>
    <t>Macroeconomics I</t>
  </si>
  <si>
    <t>Entrepreneur and Innovation</t>
  </si>
  <si>
    <t>Fundamentals of Statistics</t>
  </si>
  <si>
    <t>Business Law  I</t>
  </si>
  <si>
    <t>Business Law  II</t>
  </si>
  <si>
    <t>Macroeconomics</t>
  </si>
  <si>
    <t>Principles of Microeconomics</t>
  </si>
  <si>
    <t>Principles of Macroeconomics</t>
  </si>
  <si>
    <t>Thai Civilization</t>
  </si>
  <si>
    <t>Thai Historical Perspectives</t>
  </si>
  <si>
    <t>Society, Politics and Economics</t>
  </si>
  <si>
    <t>Fundamental Psychology</t>
  </si>
  <si>
    <t>Communication in Thai (for Thai students only)</t>
  </si>
  <si>
    <t>Thai Culture and Tradition</t>
  </si>
  <si>
    <t>GS 1108</t>
  </si>
  <si>
    <t>Applied Mathematics</t>
  </si>
  <si>
    <t>Business Mathematics and Statistics</t>
  </si>
  <si>
    <t>Statistics I</t>
  </si>
  <si>
    <t>Statistics II</t>
  </si>
  <si>
    <t>GE1405</t>
  </si>
  <si>
    <t>GE1408</t>
  </si>
  <si>
    <t>(for International Students)</t>
  </si>
  <si>
    <t>(for Students Graduated from International Schools)</t>
  </si>
  <si>
    <t>ACT1601</t>
  </si>
  <si>
    <t>ACT1602</t>
  </si>
  <si>
    <t>BAC1103</t>
  </si>
  <si>
    <t>BAC1601</t>
  </si>
  <si>
    <t>BAC1602</t>
  </si>
  <si>
    <t>BAC1603</t>
  </si>
  <si>
    <t>BAC1621</t>
  </si>
  <si>
    <t>BEC2200</t>
  </si>
  <si>
    <t>BEC1101</t>
  </si>
  <si>
    <t>BEC1201</t>
  </si>
  <si>
    <t>BEN3001</t>
  </si>
  <si>
    <t>BG1301</t>
  </si>
  <si>
    <t>BG1400</t>
  </si>
  <si>
    <t>BG1401</t>
  </si>
  <si>
    <t>ECO2202</t>
  </si>
  <si>
    <t>ECO2531</t>
  </si>
  <si>
    <t>ECO2541</t>
  </si>
  <si>
    <t>GE1101</t>
  </si>
  <si>
    <t>GE1103</t>
  </si>
  <si>
    <t>GE1203</t>
  </si>
  <si>
    <t>GE1207</t>
  </si>
  <si>
    <t>GE1404</t>
  </si>
  <si>
    <t>Thai LanguaGEand Culture (for International students)</t>
  </si>
  <si>
    <t>Thai usaGE(for students who graduated from international schools)</t>
  </si>
  <si>
    <t>MA1000</t>
  </si>
  <si>
    <t>SA1201</t>
  </si>
  <si>
    <t>SA2200</t>
  </si>
  <si>
    <t>Prerequisite 5</t>
  </si>
  <si>
    <t>BRM3211</t>
  </si>
  <si>
    <t>BRM3212</t>
  </si>
  <si>
    <t>BRM3221</t>
  </si>
  <si>
    <t>BRM3222</t>
  </si>
  <si>
    <t>BRM3223</t>
  </si>
  <si>
    <t>BRM4311</t>
  </si>
  <si>
    <t>BRM4312</t>
  </si>
  <si>
    <t>BRM4313</t>
  </si>
  <si>
    <t>BRM4321</t>
  </si>
  <si>
    <t>BRM4322</t>
  </si>
  <si>
    <t>BRM3401</t>
  </si>
  <si>
    <t>BRM3402</t>
  </si>
  <si>
    <t>BRM3403</t>
  </si>
  <si>
    <t>BRM3404</t>
  </si>
  <si>
    <t>BRM3405</t>
  </si>
  <si>
    <t>BRM3406</t>
  </si>
  <si>
    <t>BRM3407</t>
  </si>
  <si>
    <t>BRM3408</t>
  </si>
  <si>
    <t>BRM4401</t>
  </si>
  <si>
    <t>BRM4402</t>
  </si>
  <si>
    <t>BRM4403</t>
  </si>
  <si>
    <t>BRM4404</t>
  </si>
  <si>
    <t>BRM4405</t>
  </si>
  <si>
    <t>BRM4406</t>
  </si>
  <si>
    <t>BRM4407</t>
  </si>
  <si>
    <t>Professional Certificates (MSME Courses)</t>
  </si>
  <si>
    <t>Accountancy</t>
  </si>
  <si>
    <t>Business Economics</t>
  </si>
  <si>
    <t>Fundamental of Econometrics</t>
  </si>
  <si>
    <t>Information Systems Strategy Management, and Acquisition</t>
  </si>
  <si>
    <t>Enterpreneurship and Innovation Management</t>
  </si>
  <si>
    <t>Enterprise Strategic Management</t>
  </si>
  <si>
    <t>Personal Weath Management and Financial Planning</t>
  </si>
  <si>
    <t xml:space="preserve">Portfolio Management and Analysis </t>
  </si>
  <si>
    <t>Startup Finance and Fintech</t>
  </si>
  <si>
    <t xml:space="preserve">Food and Beverage Management </t>
  </si>
  <si>
    <t>Marketing for Hospitality and Tourism</t>
  </si>
  <si>
    <t>Personal Risk Management</t>
  </si>
  <si>
    <t>International Business Mangement</t>
  </si>
  <si>
    <t>Cross Cutural Human Resource Management</t>
  </si>
  <si>
    <t>Interantional Management</t>
  </si>
  <si>
    <t>Interantional Strategic Management</t>
  </si>
  <si>
    <t xml:space="preserve">Real Estate Business </t>
  </si>
  <si>
    <t>Building Design and Construction Techiniques</t>
  </si>
  <si>
    <t>Logistics and Supply Chain Manegement</t>
  </si>
  <si>
    <t>International Trasportation and Distribution Management</t>
  </si>
  <si>
    <t xml:space="preserve">Warehousing and Material Handling </t>
  </si>
  <si>
    <t>FinSurance</t>
  </si>
  <si>
    <t>Personal Wealth Management and Financial Planning</t>
  </si>
  <si>
    <t>Global Supply Chain Strategy</t>
  </si>
  <si>
    <t>BEC3303</t>
  </si>
  <si>
    <t>Data Analysis in Business and Economics</t>
  </si>
  <si>
    <t>Creative Idea Development</t>
  </si>
  <si>
    <t>Legal Aspects and IP of Entrepreneurship</t>
  </si>
  <si>
    <t xml:space="preserve">Business Startup </t>
  </si>
  <si>
    <t>Current Issues in Enterpreneurship and Innovation</t>
  </si>
  <si>
    <t>Advanced Investment and Risk Management</t>
  </si>
  <si>
    <t>Introduction to MICE Business</t>
  </si>
  <si>
    <t>Food and Beverage Operation for Restaurant</t>
  </si>
  <si>
    <t xml:space="preserve">Airline Business Management </t>
  </si>
  <si>
    <t>Introdection to Airline Business Management</t>
  </si>
  <si>
    <t>Cross Cultural Business Studies</t>
  </si>
  <si>
    <t xml:space="preserve">Risk Management and Insurance </t>
  </si>
  <si>
    <t>Data Science</t>
  </si>
  <si>
    <t>Innovative Technology</t>
  </si>
  <si>
    <t xml:space="preserve">Digital Marketing </t>
  </si>
  <si>
    <t>Digital Media Strategy</t>
  </si>
  <si>
    <t xml:space="preserve">Modern Marketing </t>
  </si>
  <si>
    <t xml:space="preserve">Real Estate Development </t>
  </si>
  <si>
    <t>Implications of Real Estate Finance and Apprasial</t>
  </si>
  <si>
    <t>Real Estate Business in Practices</t>
  </si>
  <si>
    <t>Advanced Real Estate Investment</t>
  </si>
  <si>
    <t>Contemporary Issues in Real Estate Business</t>
  </si>
  <si>
    <t>Professional Certificates (Other Faculty Courses)</t>
  </si>
  <si>
    <t>***Please check pre-requisite subject with each faculty***</t>
  </si>
  <si>
    <t>LOUIS NOBIRON SCHOOL OF MUSIC</t>
  </si>
  <si>
    <t>Music Business (6 Credits)</t>
  </si>
  <si>
    <t>MB2531</t>
  </si>
  <si>
    <t>Music Business</t>
  </si>
  <si>
    <t>MB2532</t>
  </si>
  <si>
    <t>Music Industry</t>
  </si>
  <si>
    <t>Music Appreciation (6 Credits)</t>
  </si>
  <si>
    <t>MU1001</t>
  </si>
  <si>
    <t>Music Appreciation</t>
  </si>
  <si>
    <t>MU4223</t>
  </si>
  <si>
    <t>Music in Human Life</t>
  </si>
  <si>
    <t>MA1301</t>
  </si>
  <si>
    <t>Applied Music I</t>
  </si>
  <si>
    <t>MA1302</t>
  </si>
  <si>
    <t>Applied Music II</t>
  </si>
  <si>
    <t>MA1303</t>
  </si>
  <si>
    <t>Applied Music III</t>
  </si>
  <si>
    <t>Music Therapy (3 Credits)</t>
  </si>
  <si>
    <t>MU3602</t>
  </si>
  <si>
    <t>Music Therapy</t>
  </si>
  <si>
    <t>Pop Songwriting (3 Credits)</t>
  </si>
  <si>
    <t>VINCENT MARY SCHOOL OF SCIENCE AND TECHNOLOGY</t>
  </si>
  <si>
    <t>Mobile Application Design and Development (9 Credits)</t>
  </si>
  <si>
    <t>ITX3001</t>
  </si>
  <si>
    <t>Fundamentals of Computer Programming</t>
  </si>
  <si>
    <t>ITX2004</t>
  </si>
  <si>
    <t>UI/UX Design and Prototyping</t>
  </si>
  <si>
    <t>CSX4108</t>
  </si>
  <si>
    <t>iOS Application Development</t>
  </si>
  <si>
    <t>IoT Business Applications (9 Credits)</t>
  </si>
  <si>
    <t>CSX2009</t>
  </si>
  <si>
    <t>CSX4306</t>
  </si>
  <si>
    <t>THEODORE MARIA SCHOOL OF ARTS</t>
  </si>
  <si>
    <t>Chinese for Beginners I (3 Credits)</t>
  </si>
  <si>
    <t>CN0400</t>
  </si>
  <si>
    <t>Chinese for Beginners I</t>
  </si>
  <si>
    <t>JA0721</t>
  </si>
  <si>
    <t>Japanese for Beginners I</t>
  </si>
  <si>
    <t>English for Tourism (3 Credits)</t>
  </si>
  <si>
    <t>EN3281</t>
  </si>
  <si>
    <t>English for Tourism</t>
  </si>
  <si>
    <t>Listening and Speaking</t>
  </si>
  <si>
    <t>EN2230</t>
  </si>
  <si>
    <t>ALBERT LAURENCE SCHOOL OF COMMUNICATION OF ARTS</t>
  </si>
  <si>
    <r>
      <t xml:space="preserve">Art and Design for Communication (9 Credits) </t>
    </r>
    <r>
      <rPr>
        <b/>
        <i/>
        <sz val="12"/>
        <color theme="1"/>
        <rFont val="Calibri"/>
        <family val="2"/>
        <scheme val="minor"/>
      </rPr>
      <t>(SELECT 3 COURSES)</t>
    </r>
  </si>
  <si>
    <t>ART1208</t>
  </si>
  <si>
    <t>Computer Graphics Foundation</t>
  </si>
  <si>
    <t>ART2311</t>
  </si>
  <si>
    <t>Photography</t>
  </si>
  <si>
    <t>ART1001</t>
  </si>
  <si>
    <t>Drawing</t>
  </si>
  <si>
    <t>ART3924</t>
  </si>
  <si>
    <t>Printmaking</t>
  </si>
  <si>
    <t>MONFORT DEL ROSARIO SCHOOL OF ARCHITECTURE</t>
  </si>
  <si>
    <t>AR4106</t>
  </si>
  <si>
    <t>Method of Research and Data Processing</t>
  </si>
  <si>
    <t>AR5407</t>
  </si>
  <si>
    <t>Real Estate development</t>
  </si>
  <si>
    <t>AR5417</t>
  </si>
  <si>
    <t>AR5425</t>
  </si>
  <si>
    <t>Project Feasibility Study</t>
  </si>
  <si>
    <t>GS1004</t>
  </si>
  <si>
    <t>Art of Delineation</t>
  </si>
  <si>
    <t>GS1005</t>
  </si>
  <si>
    <t>Graphic Presentation</t>
  </si>
  <si>
    <t>AR1102</t>
  </si>
  <si>
    <t>AR1104</t>
  </si>
  <si>
    <t>Fundamentals of Architectural Design</t>
  </si>
  <si>
    <t>IN3304</t>
  </si>
  <si>
    <t>Lighting Design</t>
  </si>
  <si>
    <t>IN1101</t>
  </si>
  <si>
    <t>IN2307</t>
  </si>
  <si>
    <t>Furniture Design</t>
  </si>
  <si>
    <t>IN2308</t>
  </si>
  <si>
    <t>Furniture Production Methods</t>
  </si>
  <si>
    <t>IND1103</t>
  </si>
  <si>
    <t>Interior Design Rendering</t>
  </si>
  <si>
    <t>IND1104</t>
  </si>
  <si>
    <t>Human Factors in Design</t>
  </si>
  <si>
    <t xml:space="preserve">IND1307 </t>
  </si>
  <si>
    <t>IND4408</t>
  </si>
  <si>
    <t xml:space="preserve">Decorative Art </t>
  </si>
  <si>
    <t>Creative Culture and Trends in Design</t>
  </si>
  <si>
    <t>IND4409</t>
  </si>
  <si>
    <t>Brand Experience in Art and Design</t>
  </si>
  <si>
    <t>IND4301</t>
  </si>
  <si>
    <t>Design Management</t>
  </si>
  <si>
    <t>Core Course</t>
  </si>
  <si>
    <t>PD1101</t>
  </si>
  <si>
    <t>Visual Design</t>
  </si>
  <si>
    <t>PD1102</t>
  </si>
  <si>
    <t>Introdiction to Design Culture and Trend</t>
  </si>
  <si>
    <t>PD3401</t>
  </si>
  <si>
    <t>User Interface Design</t>
  </si>
  <si>
    <t>PD3402</t>
  </si>
  <si>
    <t>Graphic and Packaging Design</t>
  </si>
  <si>
    <t>PD3404</t>
  </si>
  <si>
    <t>Fashion and Textile Design</t>
  </si>
  <si>
    <t xml:space="preserve">PD3405 </t>
  </si>
  <si>
    <t>Jewelry Design</t>
  </si>
  <si>
    <t>PD3406</t>
  </si>
  <si>
    <t>Toy and Play Design</t>
  </si>
  <si>
    <t>THEOPHANE VERNARD SCHOOL OF BIOTECHNOLOGY</t>
  </si>
  <si>
    <t>Getting Start with Biotechnology (9 Credits)</t>
  </si>
  <si>
    <t>FBT1001</t>
  </si>
  <si>
    <t>Introdiction to Agro-Industry</t>
  </si>
  <si>
    <t>FBT1002</t>
  </si>
  <si>
    <t>Biotechnology for Beginner</t>
  </si>
  <si>
    <t>FBT4009</t>
  </si>
  <si>
    <t>Everyday uses of Bioproducts</t>
  </si>
  <si>
    <t>Food and Well-being (9 Credits)</t>
  </si>
  <si>
    <t>FT1001</t>
  </si>
  <si>
    <t>Food Technology Exploration</t>
  </si>
  <si>
    <t>FT4133</t>
  </si>
  <si>
    <t>Introduction to Wine Appreciation</t>
  </si>
  <si>
    <t>FT4134</t>
  </si>
  <si>
    <t>Food Health and Beauty</t>
  </si>
  <si>
    <t>Prerequisite 6</t>
  </si>
  <si>
    <t>Approval-Chair</t>
  </si>
  <si>
    <t>Approval-Advisor</t>
  </si>
  <si>
    <t>IBM</t>
  </si>
  <si>
    <t>Prerequisite 7</t>
  </si>
  <si>
    <t>REM</t>
  </si>
  <si>
    <t>Not BHT3204</t>
  </si>
  <si>
    <t>Type</t>
  </si>
  <si>
    <t>Bus Spec</t>
  </si>
  <si>
    <t>Major</t>
  </si>
  <si>
    <t>DBM</t>
  </si>
  <si>
    <t>IS Strategy, Management, and Acquisition</t>
  </si>
  <si>
    <t>MGT</t>
  </si>
  <si>
    <t>FIN</t>
  </si>
  <si>
    <t>HTM</t>
  </si>
  <si>
    <t>Personality and Commu in Hospitality and Tourism</t>
  </si>
  <si>
    <t>Human Resource Mgt in Hospitality and Tourism</t>
  </si>
  <si>
    <t>INS</t>
  </si>
  <si>
    <t>MKT</t>
  </si>
  <si>
    <t>SCM</t>
  </si>
  <si>
    <t>International Transportation and Distribution Mgt</t>
  </si>
  <si>
    <t>Bus Elec</t>
  </si>
  <si>
    <t>Operational Excellence, Collab and Partnership Mgt</t>
  </si>
  <si>
    <t>Cross Cultural Commu, Conflict and Negotiation</t>
  </si>
  <si>
    <t>Contemporary Issues in Commercial Property Mgt</t>
  </si>
  <si>
    <t>BAC3602 / BAC3603</t>
  </si>
  <si>
    <t>Business Explaration</t>
  </si>
  <si>
    <t>BHT4305</t>
  </si>
  <si>
    <t>Current Issues in Hospitality and Tourism</t>
  </si>
  <si>
    <t>BRE3414</t>
  </si>
  <si>
    <t>Facilities Operations and Managemen</t>
  </si>
  <si>
    <t>Courses that are Not Allowed for Free Elective</t>
  </si>
  <si>
    <t>School</t>
  </si>
  <si>
    <t>MSME</t>
  </si>
  <si>
    <t>Thai Language and Culture</t>
  </si>
  <si>
    <t>Thai Usage</t>
  </si>
  <si>
    <t>BBA3411</t>
  </si>
  <si>
    <t>BBA3410</t>
  </si>
  <si>
    <t>BBA3412</t>
  </si>
  <si>
    <t>BBA3413</t>
  </si>
  <si>
    <t>BBA3414</t>
  </si>
  <si>
    <t>BBA3415</t>
  </si>
  <si>
    <t>BBA3416</t>
  </si>
  <si>
    <t>BBA3417</t>
  </si>
  <si>
    <t>BBA3418</t>
  </si>
  <si>
    <t>BBA3419</t>
  </si>
  <si>
    <t>BBA3420</t>
  </si>
  <si>
    <t>BBA3421</t>
  </si>
  <si>
    <t>BBA3422</t>
  </si>
  <si>
    <t>BBA3423</t>
  </si>
  <si>
    <t>BBA3424</t>
  </si>
  <si>
    <t>BBA3425</t>
  </si>
  <si>
    <t>BBA3426</t>
  </si>
  <si>
    <t>BBA3427</t>
  </si>
  <si>
    <t>BBA3428</t>
  </si>
  <si>
    <t>BBA3429</t>
  </si>
  <si>
    <t>BBA3431</t>
  </si>
  <si>
    <t>BBA3430</t>
  </si>
  <si>
    <t>BBA3432</t>
  </si>
  <si>
    <t>BBA3433</t>
  </si>
  <si>
    <t>BBA3434</t>
  </si>
  <si>
    <t>BBA3435</t>
  </si>
  <si>
    <t>BBA3436</t>
  </si>
  <si>
    <t>BBA3437</t>
  </si>
  <si>
    <t>BBA3438</t>
  </si>
  <si>
    <t>BBA3439</t>
  </si>
  <si>
    <t>BLAW</t>
  </si>
  <si>
    <t>NURS</t>
  </si>
  <si>
    <t>BIOT</t>
  </si>
  <si>
    <t>BBA3441</t>
  </si>
  <si>
    <t>BBA3440</t>
  </si>
  <si>
    <t>BBA3442</t>
  </si>
  <si>
    <t>BBA3443</t>
  </si>
  <si>
    <t>BBA3444</t>
  </si>
  <si>
    <t>BBA3445</t>
  </si>
  <si>
    <t>BBA3446</t>
  </si>
  <si>
    <t>BBA3447</t>
  </si>
  <si>
    <t>BBA3448</t>
  </si>
  <si>
    <t>BBA3449</t>
  </si>
  <si>
    <t>SCIT</t>
  </si>
  <si>
    <t>BBA3451</t>
  </si>
  <si>
    <t>BBA3450</t>
  </si>
  <si>
    <t>BBA3452</t>
  </si>
  <si>
    <t>BBA3453</t>
  </si>
  <si>
    <t>BBA3454</t>
  </si>
  <si>
    <t>BBA3455</t>
  </si>
  <si>
    <t>BBA3456</t>
  </si>
  <si>
    <t>BBA3457</t>
  </si>
  <si>
    <t>BBA3458</t>
  </si>
  <si>
    <t>BBA3459</t>
  </si>
  <si>
    <t>ENGR</t>
  </si>
  <si>
    <t>BBA3461</t>
  </si>
  <si>
    <t>BBA3460</t>
  </si>
  <si>
    <t>BBA3462</t>
  </si>
  <si>
    <t>BBA3463</t>
  </si>
  <si>
    <t>BBA3464</t>
  </si>
  <si>
    <t>BBA3465</t>
  </si>
  <si>
    <t>BBA3466</t>
  </si>
  <si>
    <t>BBA3467</t>
  </si>
  <si>
    <t>BBA3468</t>
  </si>
  <si>
    <t>BBA3469</t>
  </si>
  <si>
    <t>COMM</t>
  </si>
  <si>
    <t>BBA3471</t>
  </si>
  <si>
    <t>BBA3470</t>
  </si>
  <si>
    <t>BBA3472</t>
  </si>
  <si>
    <t>BBA3473</t>
  </si>
  <si>
    <t>BBA3474</t>
  </si>
  <si>
    <t>BBA3475</t>
  </si>
  <si>
    <t>BBA3476</t>
  </si>
  <si>
    <t>BBA3477</t>
  </si>
  <si>
    <t>BBA3478</t>
  </si>
  <si>
    <t>BBA3479</t>
  </si>
  <si>
    <t>BBA3481</t>
  </si>
  <si>
    <t>BBA3480</t>
  </si>
  <si>
    <t>BBA3482</t>
  </si>
  <si>
    <t>BBA3483</t>
  </si>
  <si>
    <t>BBA3484</t>
  </si>
  <si>
    <t>BBA3485</t>
  </si>
  <si>
    <t>BBA3486</t>
  </si>
  <si>
    <t>BBA3487</t>
  </si>
  <si>
    <t>BBA3488</t>
  </si>
  <si>
    <t>BBA3489</t>
  </si>
  <si>
    <t>ARTS</t>
  </si>
  <si>
    <t>Month</t>
  </si>
  <si>
    <t>Semester</t>
  </si>
  <si>
    <t>Factor</t>
  </si>
  <si>
    <t>Free Elec</t>
  </si>
  <si>
    <t>BDM4401</t>
  </si>
  <si>
    <t>BDM4400</t>
  </si>
  <si>
    <t>BDM4402</t>
  </si>
  <si>
    <t>BDM4403</t>
  </si>
  <si>
    <t>BDM4404</t>
  </si>
  <si>
    <t>BDM4405</t>
  </si>
  <si>
    <t>BDM4406</t>
  </si>
  <si>
    <t>BDM4407</t>
  </si>
  <si>
    <t>BDM4408</t>
  </si>
  <si>
    <t>BDM4409</t>
  </si>
  <si>
    <t>Prof Cert</t>
  </si>
  <si>
    <t>Certified</t>
  </si>
  <si>
    <t>)</t>
  </si>
  <si>
    <t>15-Credits Certificates   (Minimum Passing Grade is:</t>
  </si>
  <si>
    <t>Notes</t>
  </si>
  <si>
    <t>Taking</t>
  </si>
  <si>
    <t>Plan</t>
  </si>
  <si>
    <t>Cert15</t>
  </si>
  <si>
    <t>Business Specialization Courses</t>
  </si>
  <si>
    <t>Cert09</t>
  </si>
  <si>
    <t>9-Credits Certificates (Minimum Passing Grade is:</t>
  </si>
  <si>
    <t>Japanese for Beginners I (3 Credits)</t>
  </si>
  <si>
    <t>Listening and Speaking (3 Credits)</t>
  </si>
  <si>
    <t>Non-MSME</t>
  </si>
  <si>
    <t>Recheck</t>
  </si>
  <si>
    <t>MSIC</t>
  </si>
  <si>
    <t>DM3403</t>
  </si>
  <si>
    <t>UI and UX Design</t>
  </si>
  <si>
    <t>Android Application Development</t>
  </si>
  <si>
    <t>CSX4109</t>
  </si>
  <si>
    <t>UI and UX Design (By Comm Arts)</t>
  </si>
  <si>
    <t>AR5405</t>
  </si>
  <si>
    <t>AR5409</t>
  </si>
  <si>
    <t>AR5415</t>
  </si>
  <si>
    <t>IN2309</t>
  </si>
  <si>
    <t>Individual Study in Architecture</t>
  </si>
  <si>
    <t>Architecture Psychology</t>
  </si>
  <si>
    <t>ARCH</t>
  </si>
  <si>
    <t>Specialization</t>
  </si>
  <si>
    <t>ECO</t>
  </si>
  <si>
    <t>Law for Business 1</t>
  </si>
  <si>
    <t>Law for Business 2</t>
  </si>
  <si>
    <t>Law for Business 3</t>
  </si>
  <si>
    <t>Law for Business 4</t>
  </si>
  <si>
    <t>Law for Business 5</t>
  </si>
  <si>
    <t>Law for Business 6</t>
  </si>
  <si>
    <t>Law for Business 7</t>
  </si>
  <si>
    <t>Law for Business 8</t>
  </si>
  <si>
    <t>Law for Business 9</t>
  </si>
  <si>
    <t>Law for Business 10</t>
  </si>
  <si>
    <t>Health and Wellness for Business 1</t>
  </si>
  <si>
    <t>Health and Wellness for Business 2</t>
  </si>
  <si>
    <t>Health and Wellness for Business 3</t>
  </si>
  <si>
    <t>Health and Wellness for Business 4</t>
  </si>
  <si>
    <t>Health and Wellness for Business 5</t>
  </si>
  <si>
    <t>Health and Wellness for Business 6</t>
  </si>
  <si>
    <t>Health and Wellness for Business 7</t>
  </si>
  <si>
    <t>Health and Wellness for Business 8</t>
  </si>
  <si>
    <t>Health and Wellness for Business 9</t>
  </si>
  <si>
    <t>Health and Wellness for Business 10</t>
  </si>
  <si>
    <t>Biotechnology for Business 1</t>
  </si>
  <si>
    <t>Biotechnology for Business 2</t>
  </si>
  <si>
    <t>Biotechnology for Business 3</t>
  </si>
  <si>
    <t>Biotechnology for Business 4</t>
  </si>
  <si>
    <t>Biotechnology for Business 5</t>
  </si>
  <si>
    <t>Biotechnology for Business 6</t>
  </si>
  <si>
    <t>Biotechnology for Business 7</t>
  </si>
  <si>
    <t>Biotechnology for Business 8</t>
  </si>
  <si>
    <t>Biotechnology for Business 9</t>
  </si>
  <si>
    <t>Biotechnology for Business 10</t>
  </si>
  <si>
    <t>Digital Technology for Business 1</t>
  </si>
  <si>
    <t>Digital Technology for Business 2</t>
  </si>
  <si>
    <t>Digital Technology for Business 3</t>
  </si>
  <si>
    <t>Digital Technology for Business 4</t>
  </si>
  <si>
    <t>Digital Technology for Business 5</t>
  </si>
  <si>
    <t>Digital Technology for Business 6</t>
  </si>
  <si>
    <t>Digital Technology for Business 7</t>
  </si>
  <si>
    <t>Digital Technology for Business 8</t>
  </si>
  <si>
    <t>Digital Technology for Business 9</t>
  </si>
  <si>
    <t>Digital Technology for Business 10</t>
  </si>
  <si>
    <t>Engineering Technology for Business 1</t>
  </si>
  <si>
    <t>Engineering Technology for Business 2</t>
  </si>
  <si>
    <t>Engineering Technology for Business 3</t>
  </si>
  <si>
    <t>Engineering Technology for Business 4</t>
  </si>
  <si>
    <t>Engineering Technology for Business 5</t>
  </si>
  <si>
    <t>Engineering Technology for Business 6</t>
  </si>
  <si>
    <t>Engineering Technology for Business 7</t>
  </si>
  <si>
    <t>Engineering Technology for Business 8</t>
  </si>
  <si>
    <t>Engineering Technology for Business 9</t>
  </si>
  <si>
    <t>Engineering Technology for Business 10</t>
  </si>
  <si>
    <t>Design for Business 1</t>
  </si>
  <si>
    <t>Design for Business 2</t>
  </si>
  <si>
    <t>Design for Business 3</t>
  </si>
  <si>
    <t>Design for Business 4</t>
  </si>
  <si>
    <t>Design for Business 5</t>
  </si>
  <si>
    <t>Design for Business 6</t>
  </si>
  <si>
    <t>Design for Business 7</t>
  </si>
  <si>
    <t>Design for Business 8</t>
  </si>
  <si>
    <t>Design for Business 9</t>
  </si>
  <si>
    <t>Design for Business 10</t>
  </si>
  <si>
    <t>Creative Arts for Business 1</t>
  </si>
  <si>
    <t>Creative Arts for Business 2</t>
  </si>
  <si>
    <t>Creative Arts for Business 3</t>
  </si>
  <si>
    <t>Creative Arts for Business 4</t>
  </si>
  <si>
    <t>Creative Arts for Business 5</t>
  </si>
  <si>
    <t>Creative Arts for Business 6</t>
  </si>
  <si>
    <t>Creative Arts for Business 7</t>
  </si>
  <si>
    <t>Creative Arts for Business 8</t>
  </si>
  <si>
    <t>Creative Arts for Business 9</t>
  </si>
  <si>
    <t>Creative Arts for Business 10</t>
  </si>
  <si>
    <t>Language and Culture for Business 1</t>
  </si>
  <si>
    <t>Language and Culture for Business 2</t>
  </si>
  <si>
    <t>Language and Culture for Business 3</t>
  </si>
  <si>
    <t>Language and Culture for Business 4</t>
  </si>
  <si>
    <t>Language and Culture for Business 5</t>
  </si>
  <si>
    <t>Language and Culture for Business 6</t>
  </si>
  <si>
    <t>Language and Culture for Business 7</t>
  </si>
  <si>
    <t>Language and Culture for Business 8</t>
  </si>
  <si>
    <t>Language and Culture for Business 9</t>
  </si>
  <si>
    <t>Language and Culture for Business 10</t>
  </si>
  <si>
    <t>Abbr</t>
  </si>
  <si>
    <t>Minimum Passing Grade is:</t>
  </si>
  <si>
    <t>(Minimum passing grade is:</t>
  </si>
  <si>
    <t>BFN3422</t>
  </si>
  <si>
    <t xml:space="preserve">Tax and Estate Planning </t>
  </si>
  <si>
    <t>BFN3423</t>
  </si>
  <si>
    <t>Business Finance for Entrepreneurs</t>
  </si>
  <si>
    <t>BFN3412</t>
  </si>
  <si>
    <t>Insurance and Retirement Planning</t>
  </si>
  <si>
    <t>Internship in Finance (300-hour Working)</t>
  </si>
  <si>
    <t xml:space="preserve">Insurance and Retirement Planning </t>
  </si>
  <si>
    <t>Graduating</t>
  </si>
  <si>
    <t>FINS</t>
  </si>
  <si>
    <t>GSCS</t>
  </si>
  <si>
    <r>
      <t>Selected topics in Digital Business</t>
    </r>
    <r>
      <rPr>
        <sz val="12"/>
        <color theme="1"/>
        <rFont val="Calibri"/>
        <family val="2"/>
      </rPr>
      <t xml:space="preserve"> </t>
    </r>
    <r>
      <rPr>
        <sz val="12"/>
        <color rgb="FF000000"/>
        <rFont val="Calibri"/>
        <family val="2"/>
      </rPr>
      <t>Management 1</t>
    </r>
  </si>
  <si>
    <r>
      <t>Selected topics in Digital Business</t>
    </r>
    <r>
      <rPr>
        <sz val="12"/>
        <color theme="1"/>
        <rFont val="Calibri"/>
        <family val="2"/>
      </rPr>
      <t xml:space="preserve"> </t>
    </r>
    <r>
      <rPr>
        <sz val="12"/>
        <color rgb="FF000000"/>
        <rFont val="Calibri"/>
        <family val="2"/>
      </rPr>
      <t>Management 2</t>
    </r>
  </si>
  <si>
    <r>
      <t>Selected topics in Digital Business</t>
    </r>
    <r>
      <rPr>
        <sz val="12"/>
        <color theme="1"/>
        <rFont val="Calibri"/>
        <family val="2"/>
      </rPr>
      <t xml:space="preserve"> </t>
    </r>
    <r>
      <rPr>
        <sz val="12"/>
        <color rgb="FF000000"/>
        <rFont val="Calibri"/>
        <family val="2"/>
      </rPr>
      <t>Management 3</t>
    </r>
    <r>
      <rPr>
        <sz val="11"/>
        <color theme="1"/>
        <rFont val="Calibri"/>
        <family val="2"/>
        <scheme val="minor"/>
      </rPr>
      <t/>
    </r>
  </si>
  <si>
    <r>
      <t>Selected topics in Digital Business</t>
    </r>
    <r>
      <rPr>
        <sz val="12"/>
        <color theme="1"/>
        <rFont val="Calibri"/>
        <family val="2"/>
      </rPr>
      <t xml:space="preserve"> </t>
    </r>
    <r>
      <rPr>
        <sz val="12"/>
        <color rgb="FF000000"/>
        <rFont val="Calibri"/>
        <family val="2"/>
      </rPr>
      <t>Management 4</t>
    </r>
    <r>
      <rPr>
        <sz val="11"/>
        <color theme="1"/>
        <rFont val="Calibri"/>
        <family val="2"/>
        <scheme val="minor"/>
      </rPr>
      <t/>
    </r>
  </si>
  <si>
    <r>
      <t>Selected topics in Digital Business</t>
    </r>
    <r>
      <rPr>
        <sz val="12"/>
        <color theme="1"/>
        <rFont val="Calibri"/>
        <family val="2"/>
      </rPr>
      <t xml:space="preserve"> </t>
    </r>
    <r>
      <rPr>
        <sz val="12"/>
        <color rgb="FF000000"/>
        <rFont val="Calibri"/>
        <family val="2"/>
      </rPr>
      <t>Management 5</t>
    </r>
    <r>
      <rPr>
        <sz val="11"/>
        <color theme="1"/>
        <rFont val="Calibri"/>
        <family val="2"/>
        <scheme val="minor"/>
      </rPr>
      <t/>
    </r>
  </si>
  <si>
    <r>
      <t>Selected topics in Digital Business</t>
    </r>
    <r>
      <rPr>
        <sz val="12"/>
        <color theme="1"/>
        <rFont val="Calibri"/>
        <family val="2"/>
      </rPr>
      <t xml:space="preserve"> </t>
    </r>
    <r>
      <rPr>
        <sz val="12"/>
        <color rgb="FF000000"/>
        <rFont val="Calibri"/>
        <family val="2"/>
      </rPr>
      <t>Management 6</t>
    </r>
    <r>
      <rPr>
        <sz val="11"/>
        <color theme="1"/>
        <rFont val="Calibri"/>
        <family val="2"/>
        <scheme val="minor"/>
      </rPr>
      <t/>
    </r>
  </si>
  <si>
    <r>
      <t>Selected topics in Digital Business</t>
    </r>
    <r>
      <rPr>
        <sz val="12"/>
        <color theme="1"/>
        <rFont val="Calibri"/>
        <family val="2"/>
      </rPr>
      <t xml:space="preserve"> </t>
    </r>
    <r>
      <rPr>
        <sz val="12"/>
        <color rgb="FF000000"/>
        <rFont val="Calibri"/>
        <family val="2"/>
      </rPr>
      <t>Management 7</t>
    </r>
    <r>
      <rPr>
        <sz val="11"/>
        <color theme="1"/>
        <rFont val="Calibri"/>
        <family val="2"/>
        <scheme val="minor"/>
      </rPr>
      <t/>
    </r>
  </si>
  <si>
    <r>
      <t>Selected topics in Digital Business</t>
    </r>
    <r>
      <rPr>
        <sz val="12"/>
        <color theme="1"/>
        <rFont val="Calibri"/>
        <family val="2"/>
      </rPr>
      <t xml:space="preserve"> </t>
    </r>
    <r>
      <rPr>
        <sz val="12"/>
        <color rgb="FF000000"/>
        <rFont val="Calibri"/>
        <family val="2"/>
      </rPr>
      <t>Management 8</t>
    </r>
    <r>
      <rPr>
        <sz val="11"/>
        <color theme="1"/>
        <rFont val="Calibri"/>
        <family val="2"/>
        <scheme val="minor"/>
      </rPr>
      <t/>
    </r>
  </si>
  <si>
    <r>
      <t>Selected topics in Digital Business</t>
    </r>
    <r>
      <rPr>
        <sz val="12"/>
        <color theme="1"/>
        <rFont val="Calibri"/>
        <family val="2"/>
      </rPr>
      <t xml:space="preserve"> </t>
    </r>
    <r>
      <rPr>
        <sz val="12"/>
        <color rgb="FF000000"/>
        <rFont val="Calibri"/>
        <family val="2"/>
      </rPr>
      <t>Management 9</t>
    </r>
    <r>
      <rPr>
        <sz val="11"/>
        <color theme="1"/>
        <rFont val="Calibri"/>
        <family val="2"/>
        <scheme val="minor"/>
      </rPr>
      <t/>
    </r>
  </si>
  <si>
    <r>
      <t>Selected topics in Digital Business</t>
    </r>
    <r>
      <rPr>
        <sz val="12"/>
        <color theme="1"/>
        <rFont val="Calibri"/>
        <family val="2"/>
      </rPr>
      <t xml:space="preserve"> </t>
    </r>
    <r>
      <rPr>
        <sz val="12"/>
        <color rgb="FF000000"/>
        <rFont val="Calibri"/>
        <family val="2"/>
      </rPr>
      <t>Management 10</t>
    </r>
    <r>
      <rPr>
        <sz val="11"/>
        <color theme="1"/>
        <rFont val="Calibri"/>
        <family val="2"/>
        <scheme val="minor"/>
      </rPr>
      <t/>
    </r>
  </si>
  <si>
    <t>Selected topics in Digital Business Management 1</t>
  </si>
  <si>
    <t>Selected topics in Digital Business Management 2</t>
  </si>
  <si>
    <t>Selected topics in Digital Business Management 3</t>
  </si>
  <si>
    <t>Selected topics in Digital Business Management 4</t>
  </si>
  <si>
    <t>Selected topics in Digital Business Management 5</t>
  </si>
  <si>
    <t>Selected topics in Digital Business Management 6</t>
  </si>
  <si>
    <t>Selected topics in Digital Business Management 7</t>
  </si>
  <si>
    <t>Selected topics in Digital Business Management 8</t>
  </si>
  <si>
    <t>Selected topics in Digital Business Management 9</t>
  </si>
  <si>
    <t>Selected topics in Digital Business Management 10</t>
  </si>
  <si>
    <t>RowNum</t>
  </si>
  <si>
    <t>Invalid</t>
  </si>
  <si>
    <t>Wrong</t>
  </si>
  <si>
    <t>ACT</t>
  </si>
  <si>
    <t>Facilities Operations and Management</t>
  </si>
  <si>
    <t>Not BHT3410</t>
  </si>
  <si>
    <t>The contents of BHT3204 &amp; BHT3410 are overlapping</t>
  </si>
  <si>
    <t>Specialization:</t>
  </si>
  <si>
    <t>MSME Elective Credits</t>
  </si>
  <si>
    <t>Non-MSME Elective Credits</t>
  </si>
  <si>
    <t>Total Elective Credits</t>
  </si>
  <si>
    <t>(Must be at least 21 credits)</t>
  </si>
  <si>
    <t>(Out of 33 credits)</t>
  </si>
  <si>
    <t>Elec?</t>
  </si>
  <si>
    <t>IBM Only</t>
  </si>
  <si>
    <t>Music Performance (6 Credits)</t>
  </si>
  <si>
    <t>Tourism and MICE or Event Management (Choose BHT3414 or BHT3416)</t>
  </si>
  <si>
    <t xml:space="preserve">Hotel Management </t>
  </si>
  <si>
    <t>Room Division Management</t>
  </si>
  <si>
    <t xml:space="preserve"> Service Management</t>
  </si>
  <si>
    <t>Adm no. 63x-65x</t>
  </si>
  <si>
    <t>BFN3220</t>
  </si>
  <si>
    <t>BFN4320</t>
  </si>
  <si>
    <t>Business and Economic Data Analysis</t>
  </si>
  <si>
    <t>BEC3301</t>
  </si>
  <si>
    <t>Computer Tools for Economic Analysis</t>
  </si>
  <si>
    <t>BFN4310</t>
  </si>
  <si>
    <t>MS1301</t>
  </si>
  <si>
    <t>MS1302</t>
  </si>
  <si>
    <t>Musical Skills I</t>
  </si>
  <si>
    <t>Musical Skills II</t>
  </si>
  <si>
    <t>Musical Skills III</t>
  </si>
  <si>
    <t>CSX3005</t>
  </si>
  <si>
    <t>CSX3002</t>
  </si>
  <si>
    <t>DM2401</t>
  </si>
  <si>
    <t>ART0011</t>
  </si>
  <si>
    <t>Pop Songwriting (Thai)</t>
  </si>
  <si>
    <t>MU1702</t>
  </si>
  <si>
    <t>Popular Music Appreciation</t>
  </si>
  <si>
    <t>Visual Study in Interior Architecture</t>
  </si>
  <si>
    <t>IN2106</t>
  </si>
  <si>
    <t>Contemporary Issues in Design</t>
  </si>
  <si>
    <t>IND1101</t>
  </si>
  <si>
    <t>IND1306</t>
  </si>
  <si>
    <t>Design Fundamentals I</t>
  </si>
  <si>
    <t>Design Fundamentals II</t>
  </si>
  <si>
    <t>IND2306</t>
  </si>
  <si>
    <t>Material and Application for IND</t>
  </si>
  <si>
    <t>Furniture Design and Production</t>
  </si>
  <si>
    <t>Material and Application for Interior Architecture</t>
  </si>
  <si>
    <t>IND4407</t>
  </si>
  <si>
    <t>IND4410</t>
  </si>
  <si>
    <t>GS1006</t>
  </si>
  <si>
    <t>Interactive Features Design</t>
  </si>
  <si>
    <t>AR5420</t>
  </si>
  <si>
    <t>Lighting, Perception, and Culture</t>
  </si>
  <si>
    <t>IN2304</t>
  </si>
  <si>
    <t>Lighting Design for Interior Architecture</t>
  </si>
  <si>
    <t>IND3306</t>
  </si>
  <si>
    <t>AR1108</t>
  </si>
  <si>
    <t>History of Art and Architecture</t>
  </si>
  <si>
    <t>AR3109</t>
  </si>
  <si>
    <t>History of Thai Architecture</t>
  </si>
  <si>
    <t>IN1105</t>
  </si>
  <si>
    <t>Art and Architectural History</t>
  </si>
  <si>
    <t>IN5417</t>
  </si>
  <si>
    <t>Art Appreciation</t>
  </si>
  <si>
    <t>IND2301</t>
  </si>
  <si>
    <t>History of Interior Design</t>
  </si>
  <si>
    <t>Design and Imagination (12 Credits)</t>
  </si>
  <si>
    <t>Material Application in Interior Architecture</t>
  </si>
  <si>
    <t>Decorative Art</t>
  </si>
  <si>
    <t>Architectural Psychology</t>
  </si>
  <si>
    <t>IND1307</t>
  </si>
  <si>
    <t xml:space="preserve">AR5405	</t>
  </si>
  <si>
    <t>Choose 3 core courses + 1 specialized course</t>
  </si>
  <si>
    <t>Choose 1 core course + 3 specialized courses</t>
  </si>
  <si>
    <t>History and Culture (ART) (12 Credits)</t>
  </si>
  <si>
    <t>1 core course + 3 specialized courses</t>
  </si>
  <si>
    <t>Light Design (12 Credits)</t>
  </si>
  <si>
    <t>Overview of Agro-Industry</t>
  </si>
  <si>
    <t>Everyday Uses of Bio-based Products</t>
  </si>
  <si>
    <t>Architectural Business (12 Credits) (Choose only 4 courses)</t>
  </si>
  <si>
    <t>ADX1303</t>
  </si>
  <si>
    <t>Advance Drawing and Delineation</t>
  </si>
  <si>
    <t>Visual Study in Interior and Communication</t>
  </si>
  <si>
    <t>ADX1301</t>
  </si>
  <si>
    <t>ADX1240</t>
  </si>
  <si>
    <t>Artist Studio (Painting and Rendering)</t>
  </si>
  <si>
    <t>IND2131</t>
  </si>
  <si>
    <t>Branding and Marketing for Interior Design</t>
  </si>
  <si>
    <t>IND1211</t>
  </si>
  <si>
    <t>Human Factors for Interior Design</t>
  </si>
  <si>
    <t>ADX1101</t>
  </si>
  <si>
    <t>Art and Design Appreciation</t>
  </si>
  <si>
    <t>ADX1306</t>
  </si>
  <si>
    <t>History of Art and Design</t>
  </si>
  <si>
    <t>MU1131</t>
  </si>
  <si>
    <t>MS2301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</si>
</sst>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\ &quot;Credits&quot;;;"/>
    <numFmt numFmtId="165" formatCode="&quot;Cur. Sem:&quot;\ 0"/>
  </numFmts>
  <fonts count="45" x14ac:knownFonts="1">
    <font>
      <sz val="11"/>
      <color theme="1"/>
      <name val="Calibri"/>
      <family val="2"/>
      <scheme val="minor"/>
    </font>
    <font>
      <b/>
      <sz val="12"/>
      <name val="Calibri"/>
      <family val="2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12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22"/>
      <color rgb="FFFF0000"/>
      <name val="Calibri"/>
      <family val="2"/>
    </font>
    <font>
      <b/>
      <sz val="16"/>
      <color rgb="FF00B0F0"/>
      <name val="Calibri"/>
      <family val="2"/>
    </font>
    <font>
      <sz val="12"/>
      <color rgb="FF222222"/>
      <name val="Calibri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b/>
      <sz val="11"/>
      <color theme="1"/>
      <name val="Calibri"/>
      <family val="2"/>
    </font>
    <font>
      <b/>
      <sz val="12"/>
      <color rgb="FFFF0000"/>
      <name val="Calibri"/>
      <family val="2"/>
    </font>
    <font>
      <sz val="12"/>
      <color rgb="FFFF0000"/>
      <name val="Calibri"/>
      <family val="2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6"/>
      <color rgb="FFFF0000"/>
      <name val="Calibri"/>
      <family val="2"/>
    </font>
    <font>
      <b/>
      <sz val="12"/>
      <color theme="1"/>
      <name val="Calibri"/>
      <family val="2"/>
      <scheme val="minor"/>
    </font>
    <font>
      <b/>
      <sz val="16"/>
      <color rgb="FF7030A0"/>
      <name val="Calibri"/>
      <family val="2"/>
    </font>
    <font>
      <b/>
      <i/>
      <sz val="12"/>
      <color theme="1"/>
      <name val="Calibri"/>
      <family val="2"/>
      <scheme val="minor"/>
    </font>
    <font>
      <b/>
      <sz val="16"/>
      <color theme="4" tint="-0.499984740745262"/>
      <name val="Calibri"/>
      <family val="2"/>
    </font>
    <font>
      <i/>
      <sz val="16"/>
      <color rgb="FFFF2F2F"/>
      <name val="Calibri"/>
      <family val="2"/>
    </font>
    <font>
      <b/>
      <sz val="16"/>
      <color rgb="FFFF2F2F"/>
      <name val="Calibri"/>
      <family val="2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0" tint="-0.34998626667073579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0"/>
      <name val="Calibri"/>
      <family val="2"/>
    </font>
    <font>
      <b/>
      <sz val="22"/>
      <color rgb="FF7030A0"/>
      <name val="Calibri"/>
      <family val="2"/>
    </font>
    <font>
      <b/>
      <sz val="22"/>
      <color rgb="FF9966FF"/>
      <name val="Calibri"/>
      <family val="2"/>
    </font>
    <font>
      <b/>
      <sz val="16"/>
      <color rgb="FF9966FF"/>
      <name val="Calibri"/>
      <family val="2"/>
    </font>
    <font>
      <b/>
      <sz val="22"/>
      <color theme="4" tint="-0.499984740745262"/>
      <name val="Calibri"/>
      <family val="2"/>
    </font>
    <font>
      <b/>
      <sz val="22"/>
      <color theme="4" tint="-0.249977111117893"/>
      <name val="Calibri"/>
      <family val="2"/>
    </font>
    <font>
      <b/>
      <sz val="16"/>
      <color theme="4" tint="-0.249977111117893"/>
      <name val="Calibri"/>
      <family val="2"/>
    </font>
    <font>
      <sz val="11"/>
      <color theme="4" tint="-0.499984740745262"/>
      <name val="Calibri"/>
      <family val="2"/>
    </font>
    <font>
      <sz val="11"/>
      <color theme="4" tint="-0.249977111117893"/>
      <name val="Calibri"/>
      <family val="2"/>
    </font>
    <font>
      <sz val="12"/>
      <color theme="4" tint="-0.249977111117893"/>
      <name val="Calibri"/>
      <family val="2"/>
      <scheme val="minor"/>
    </font>
    <font>
      <b/>
      <sz val="22"/>
      <color rgb="FF996633"/>
      <name val="Calibri"/>
      <family val="2"/>
    </font>
    <font>
      <sz val="11"/>
      <color rgb="FF996633"/>
      <name val="Calibri"/>
      <family val="2"/>
      <scheme val="minor"/>
    </font>
    <font>
      <b/>
      <sz val="16"/>
      <color rgb="FF996633"/>
      <name val="Calibri"/>
      <family val="2"/>
    </font>
    <font>
      <b/>
      <sz val="22"/>
      <color rgb="FFCC9900"/>
      <name val="Calibri"/>
      <family val="2"/>
    </font>
    <font>
      <sz val="11"/>
      <color rgb="FFCC9900"/>
      <name val="Calibri"/>
      <family val="2"/>
      <scheme val="minor"/>
    </font>
    <font>
      <b/>
      <sz val="16"/>
      <color rgb="FFCC99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1" xfId="0" applyFont="1" applyBorder="1"/>
    <xf numFmtId="0" fontId="2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Continuous" vertical="center"/>
    </xf>
    <xf numFmtId="0" fontId="1" fillId="0" borderId="1" xfId="0" applyFont="1" applyBorder="1" applyAlignment="1">
      <alignment horizontal="centerContinuous" vertical="center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Continuous" vertical="center"/>
    </xf>
    <xf numFmtId="0" fontId="0" fillId="0" borderId="1" xfId="0" applyBorder="1"/>
    <xf numFmtId="0" fontId="0" fillId="3" borderId="1" xfId="0" applyFill="1" applyBorder="1"/>
    <xf numFmtId="0" fontId="3" fillId="0" borderId="1" xfId="0" applyFont="1" applyBorder="1" applyAlignment="1" applyProtection="1">
      <alignment horizontal="center"/>
      <protection locked="0"/>
    </xf>
    <xf numFmtId="0" fontId="3" fillId="4" borderId="1" xfId="0" applyFont="1" applyFill="1" applyBorder="1" applyAlignment="1" applyProtection="1">
      <alignment horizontal="center"/>
      <protection locked="0"/>
    </xf>
    <xf numFmtId="0" fontId="5" fillId="0" borderId="1" xfId="0" applyFont="1" applyBorder="1"/>
    <xf numFmtId="0" fontId="1" fillId="0" borderId="2" xfId="0" applyFont="1" applyBorder="1" applyAlignment="1" applyProtection="1">
      <alignment horizontal="right" vertical="center"/>
      <protection locked="0"/>
    </xf>
    <xf numFmtId="0" fontId="1" fillId="0" borderId="0" xfId="0" applyFont="1" applyAlignment="1">
      <alignment vertical="center"/>
    </xf>
    <xf numFmtId="49" fontId="1" fillId="0" borderId="0" xfId="0" applyNumberFormat="1" applyFont="1" applyAlignment="1">
      <alignment vertical="center"/>
    </xf>
    <xf numFmtId="0" fontId="1" fillId="4" borderId="0" xfId="0" applyFont="1" applyFill="1" applyAlignment="1" applyProtection="1">
      <alignment vertical="center"/>
      <protection locked="0"/>
    </xf>
    <xf numFmtId="0" fontId="3" fillId="0" borderId="0" xfId="0" applyFont="1"/>
    <xf numFmtId="0" fontId="1" fillId="0" borderId="0" xfId="0" applyFont="1" applyAlignment="1">
      <alignment horizontal="right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4" borderId="1" xfId="0" applyFont="1" applyFill="1" applyBorder="1" applyAlignment="1" applyProtection="1">
      <alignment horizontal="center" vertical="center"/>
      <protection locked="0"/>
    </xf>
    <xf numFmtId="0" fontId="7" fillId="0" borderId="0" xfId="0" applyFont="1"/>
    <xf numFmtId="0" fontId="6" fillId="0" borderId="0" xfId="0" applyFont="1"/>
    <xf numFmtId="0" fontId="8" fillId="0" borderId="0" xfId="0" applyFont="1"/>
    <xf numFmtId="0" fontId="9" fillId="0" borderId="1" xfId="0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2" fillId="4" borderId="1" xfId="0" applyFont="1" applyFill="1" applyBorder="1" applyAlignment="1">
      <alignment horizontal="center" vertical="center"/>
    </xf>
    <xf numFmtId="0" fontId="6" fillId="4" borderId="1" xfId="0" applyFont="1" applyFill="1" applyBorder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/>
    </xf>
    <xf numFmtId="0" fontId="14" fillId="0" borderId="1" xfId="0" applyFont="1" applyBorder="1" applyAlignment="1">
      <alignment horizontal="left" vertical="center" indent="2"/>
    </xf>
    <xf numFmtId="0" fontId="15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18" fillId="0" borderId="1" xfId="0" applyFont="1" applyBorder="1" applyAlignment="1">
      <alignment horizontal="left" vertical="center"/>
    </xf>
    <xf numFmtId="0" fontId="15" fillId="0" borderId="0" xfId="0" applyFont="1"/>
    <xf numFmtId="0" fontId="15" fillId="2" borderId="1" xfId="0" applyFont="1" applyFill="1" applyBorder="1" applyAlignment="1">
      <alignment horizontal="center" vertical="center"/>
    </xf>
    <xf numFmtId="0" fontId="15" fillId="0" borderId="1" xfId="0" applyFont="1" applyBorder="1"/>
    <xf numFmtId="0" fontId="0" fillId="0" borderId="0" xfId="0" applyAlignment="1">
      <alignment horizontal="center" vertical="center"/>
    </xf>
    <xf numFmtId="0" fontId="22" fillId="0" borderId="0" xfId="0" applyFont="1" applyAlignment="1">
      <alignment horizontal="left"/>
    </xf>
    <xf numFmtId="0" fontId="23" fillId="0" borderId="0" xfId="0" applyFont="1" applyAlignment="1">
      <alignment horizontal="left"/>
    </xf>
    <xf numFmtId="0" fontId="15" fillId="0" borderId="1" xfId="0" applyFont="1" applyBorder="1" applyAlignment="1">
      <alignment horizontal="left" vertical="center"/>
    </xf>
    <xf numFmtId="0" fontId="18" fillId="6" borderId="1" xfId="0" applyFont="1" applyFill="1" applyBorder="1" applyAlignment="1">
      <alignment horizontal="left"/>
    </xf>
    <xf numFmtId="0" fontId="15" fillId="6" borderId="1" xfId="0" applyFont="1" applyFill="1" applyBorder="1" applyAlignment="1">
      <alignment horizontal="left"/>
    </xf>
    <xf numFmtId="0" fontId="18" fillId="6" borderId="1" xfId="0" applyFont="1" applyFill="1" applyBorder="1"/>
    <xf numFmtId="0" fontId="15" fillId="6" borderId="1" xfId="0" applyFont="1" applyFill="1" applyBorder="1"/>
    <xf numFmtId="0" fontId="10" fillId="0" borderId="3" xfId="0" applyFont="1" applyBorder="1" applyAlignment="1">
      <alignment vertical="center" wrapText="1"/>
    </xf>
    <xf numFmtId="0" fontId="3" fillId="0" borderId="0" xfId="0" applyFont="1" applyAlignment="1">
      <alignment horizontal="center"/>
    </xf>
    <xf numFmtId="164" fontId="15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4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164" fontId="15" fillId="0" borderId="0" xfId="0" applyNumberFormat="1" applyFont="1" applyAlignment="1" applyProtection="1">
      <alignment horizontal="center" vertical="center"/>
      <protection locked="0"/>
    </xf>
    <xf numFmtId="164" fontId="3" fillId="0" borderId="0" xfId="0" applyNumberFormat="1" applyFont="1" applyAlignment="1">
      <alignment horizontal="center"/>
    </xf>
    <xf numFmtId="164" fontId="16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10" fillId="0" borderId="12" xfId="0" applyFont="1" applyBorder="1" applyAlignment="1">
      <alignment horizontal="left" vertical="center" wrapText="1"/>
    </xf>
    <xf numFmtId="0" fontId="10" fillId="0" borderId="13" xfId="0" applyFont="1" applyBorder="1" applyAlignment="1">
      <alignment vertical="center" wrapText="1"/>
    </xf>
    <xf numFmtId="164" fontId="3" fillId="0" borderId="1" xfId="0" applyNumberFormat="1" applyFont="1" applyBorder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4" fontId="2" fillId="5" borderId="1" xfId="0" applyNumberFormat="1" applyFont="1" applyFill="1" applyBorder="1" applyAlignment="1">
      <alignment horizontal="center" vertical="center"/>
    </xf>
    <xf numFmtId="164" fontId="3" fillId="5" borderId="1" xfId="0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/>
    </xf>
    <xf numFmtId="164" fontId="18" fillId="0" borderId="1" xfId="0" applyNumberFormat="1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10" xfId="0" applyFont="1" applyBorder="1"/>
    <xf numFmtId="0" fontId="11" fillId="0" borderId="14" xfId="0" applyFont="1" applyBorder="1" applyAlignment="1">
      <alignment horizontal="right" vertical="center" wrapText="1"/>
    </xf>
    <xf numFmtId="0" fontId="26" fillId="0" borderId="0" xfId="0" applyFont="1" applyAlignment="1">
      <alignment horizontal="left" vertical="center"/>
    </xf>
    <xf numFmtId="165" fontId="26" fillId="0" borderId="0" xfId="0" applyNumberFormat="1" applyFont="1" applyAlignment="1">
      <alignment vertical="center"/>
    </xf>
    <xf numFmtId="0" fontId="4" fillId="4" borderId="1" xfId="0" applyFont="1" applyFill="1" applyBorder="1" applyAlignment="1" applyProtection="1">
      <alignment vertical="center" wrapText="1"/>
      <protection locked="0"/>
    </xf>
    <xf numFmtId="0" fontId="4" fillId="4" borderId="1" xfId="0" applyFont="1" applyFill="1" applyBorder="1" applyAlignment="1" applyProtection="1">
      <alignment horizontal="left" vertical="center" wrapText="1"/>
      <protection locked="0"/>
    </xf>
    <xf numFmtId="0" fontId="19" fillId="0" borderId="7" xfId="0" applyFont="1" applyBorder="1" applyAlignment="1">
      <alignment horizontal="center"/>
    </xf>
    <xf numFmtId="164" fontId="2" fillId="0" borderId="5" xfId="0" applyNumberFormat="1" applyFont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164" fontId="3" fillId="0" borderId="5" xfId="0" applyNumberFormat="1" applyFont="1" applyBorder="1" applyAlignment="1">
      <alignment horizontal="center"/>
    </xf>
    <xf numFmtId="164" fontId="4" fillId="0" borderId="1" xfId="0" applyNumberFormat="1" applyFont="1" applyBorder="1" applyAlignment="1">
      <alignment horizontal="center" vertical="center"/>
    </xf>
    <xf numFmtId="164" fontId="3" fillId="0" borderId="5" xfId="0" applyNumberFormat="1" applyFont="1" applyBorder="1" applyAlignment="1">
      <alignment horizontal="center" vertical="center"/>
    </xf>
    <xf numFmtId="164" fontId="3" fillId="2" borderId="5" xfId="0" applyNumberFormat="1" applyFont="1" applyFill="1" applyBorder="1" applyAlignment="1">
      <alignment horizontal="center"/>
    </xf>
    <xf numFmtId="0" fontId="3" fillId="4" borderId="1" xfId="0" applyFont="1" applyFill="1" applyBorder="1" applyProtection="1">
      <protection locked="0"/>
    </xf>
    <xf numFmtId="0" fontId="6" fillId="4" borderId="1" xfId="0" applyFont="1" applyFill="1" applyBorder="1" applyProtection="1"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2" fillId="0" borderId="5" xfId="0" applyFont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164" fontId="4" fillId="2" borderId="5" xfId="0" applyNumberFormat="1" applyFont="1" applyFill="1" applyBorder="1" applyAlignment="1">
      <alignment horizontal="center"/>
    </xf>
    <xf numFmtId="0" fontId="18" fillId="7" borderId="5" xfId="0" applyFont="1" applyFill="1" applyBorder="1"/>
    <xf numFmtId="0" fontId="18" fillId="7" borderId="9" xfId="0" applyFont="1" applyFill="1" applyBorder="1"/>
    <xf numFmtId="0" fontId="18" fillId="7" borderId="6" xfId="0" applyFont="1" applyFill="1" applyBorder="1"/>
    <xf numFmtId="0" fontId="15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15" fillId="0" borderId="0" xfId="0" applyFont="1" applyAlignment="1">
      <alignment horizontal="center"/>
    </xf>
    <xf numFmtId="0" fontId="18" fillId="6" borderId="1" xfId="0" applyFont="1" applyFill="1" applyBorder="1" applyAlignment="1">
      <alignment horizontal="center"/>
    </xf>
    <xf numFmtId="0" fontId="20" fillId="8" borderId="5" xfId="0" applyFont="1" applyFill="1" applyBorder="1" applyAlignment="1">
      <alignment vertical="top"/>
    </xf>
    <xf numFmtId="0" fontId="20" fillId="8" borderId="9" xfId="0" applyFont="1" applyFill="1" applyBorder="1" applyAlignment="1">
      <alignment vertical="top"/>
    </xf>
    <xf numFmtId="0" fontId="5" fillId="0" borderId="0" xfId="0" applyFont="1" applyAlignment="1">
      <alignment horizontal="center"/>
    </xf>
    <xf numFmtId="0" fontId="18" fillId="0" borderId="1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29" fillId="5" borderId="1" xfId="0" applyFont="1" applyFill="1" applyBorder="1" applyAlignment="1">
      <alignment horizontal="center" vertical="center"/>
    </xf>
    <xf numFmtId="0" fontId="0" fillId="9" borderId="1" xfId="0" quotePrefix="1" applyFill="1" applyBorder="1"/>
    <xf numFmtId="164" fontId="7" fillId="0" borderId="0" xfId="0" applyNumberFormat="1" applyFont="1" applyAlignment="1">
      <alignment horizontal="center"/>
    </xf>
    <xf numFmtId="0" fontId="18" fillId="0" borderId="0" xfId="0" applyFont="1"/>
    <xf numFmtId="0" fontId="18" fillId="0" borderId="0" xfId="0" applyFont="1" applyAlignment="1">
      <alignment horizontal="right"/>
    </xf>
    <xf numFmtId="0" fontId="2" fillId="0" borderId="0" xfId="0" applyFont="1" applyAlignment="1">
      <alignment horizontal="center" vertical="center"/>
    </xf>
    <xf numFmtId="0" fontId="4" fillId="0" borderId="0" xfId="0" applyFont="1" applyProtection="1">
      <protection locked="0"/>
    </xf>
    <xf numFmtId="0" fontId="30" fillId="0" borderId="0" xfId="0" applyFont="1"/>
    <xf numFmtId="0" fontId="19" fillId="0" borderId="7" xfId="0" applyFont="1" applyBorder="1"/>
    <xf numFmtId="0" fontId="31" fillId="0" borderId="0" xfId="0" applyFont="1"/>
    <xf numFmtId="0" fontId="32" fillId="0" borderId="7" xfId="0" applyFont="1" applyBorder="1" applyAlignment="1">
      <alignment horizontal="center"/>
    </xf>
    <xf numFmtId="0" fontId="32" fillId="0" borderId="7" xfId="0" applyFont="1" applyBorder="1"/>
    <xf numFmtId="0" fontId="29" fillId="0" borderId="0" xfId="0" applyFont="1" applyAlignment="1">
      <alignment horizontal="left" vertical="center"/>
    </xf>
    <xf numFmtId="0" fontId="29" fillId="0" borderId="0" xfId="0" applyFont="1" applyAlignment="1">
      <alignment vertical="center"/>
    </xf>
    <xf numFmtId="0" fontId="4" fillId="0" borderId="0" xfId="0" applyFont="1" applyAlignment="1" applyProtection="1">
      <alignment horizontal="left" vertical="center"/>
      <protection locked="0"/>
    </xf>
    <xf numFmtId="0" fontId="36" fillId="0" borderId="0" xfId="0" applyFont="1" applyAlignment="1">
      <alignment horizontal="center"/>
    </xf>
    <xf numFmtId="164" fontId="36" fillId="0" borderId="0" xfId="0" applyNumberFormat="1" applyFont="1" applyAlignment="1">
      <alignment horizontal="center" vertical="center"/>
    </xf>
    <xf numFmtId="0" fontId="21" fillId="0" borderId="7" xfId="0" applyFont="1" applyBorder="1" applyAlignment="1">
      <alignment horizontal="center"/>
    </xf>
    <xf numFmtId="0" fontId="21" fillId="0" borderId="7" xfId="0" applyFont="1" applyBorder="1"/>
    <xf numFmtId="0" fontId="37" fillId="0" borderId="0" xfId="0" applyFont="1" applyAlignment="1">
      <alignment horizontal="center" vertical="center"/>
    </xf>
    <xf numFmtId="164" fontId="38" fillId="0" borderId="0" xfId="0" applyNumberFormat="1" applyFont="1" applyAlignment="1">
      <alignment horizontal="center" vertical="center"/>
    </xf>
    <xf numFmtId="0" fontId="35" fillId="0" borderId="7" xfId="0" applyFont="1" applyBorder="1" applyAlignment="1">
      <alignment horizontal="center"/>
    </xf>
    <xf numFmtId="0" fontId="35" fillId="0" borderId="7" xfId="0" applyFont="1" applyBorder="1"/>
    <xf numFmtId="0" fontId="39" fillId="0" borderId="0" xfId="0" applyFont="1"/>
    <xf numFmtId="0" fontId="40" fillId="0" borderId="0" xfId="0" applyFont="1" applyAlignment="1">
      <alignment horizontal="center"/>
    </xf>
    <xf numFmtId="0" fontId="41" fillId="0" borderId="0" xfId="0" applyFont="1"/>
    <xf numFmtId="0" fontId="41" fillId="0" borderId="0" xfId="0" applyFont="1" applyAlignment="1">
      <alignment horizontal="right"/>
    </xf>
    <xf numFmtId="0" fontId="41" fillId="0" borderId="0" xfId="0" applyFont="1" applyAlignment="1">
      <alignment horizontal="center"/>
    </xf>
    <xf numFmtId="0" fontId="42" fillId="0" borderId="0" xfId="0" applyFont="1"/>
    <xf numFmtId="0" fontId="43" fillId="0" borderId="0" xfId="0" applyFont="1" applyAlignment="1">
      <alignment horizontal="center"/>
    </xf>
    <xf numFmtId="0" fontId="44" fillId="0" borderId="0" xfId="0" applyFont="1"/>
    <xf numFmtId="0" fontId="44" fillId="0" borderId="0" xfId="0" applyFont="1" applyAlignment="1">
      <alignment horizontal="right"/>
    </xf>
    <xf numFmtId="0" fontId="44" fillId="0" borderId="0" xfId="0" applyFont="1" applyAlignment="1">
      <alignment horizontal="center"/>
    </xf>
    <xf numFmtId="164" fontId="31" fillId="0" borderId="0" xfId="0" applyNumberFormat="1" applyFont="1"/>
    <xf numFmtId="164" fontId="32" fillId="0" borderId="7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164" fontId="3" fillId="2" borderId="5" xfId="0" applyNumberFormat="1" applyFont="1" applyFill="1" applyBorder="1" applyAlignment="1">
      <alignment horizontal="center" vertical="center"/>
    </xf>
    <xf numFmtId="164" fontId="3" fillId="2" borderId="0" xfId="0" applyNumberFormat="1" applyFont="1" applyFill="1" applyAlignment="1">
      <alignment horizontal="center" vertical="center"/>
    </xf>
    <xf numFmtId="164" fontId="3" fillId="0" borderId="1" xfId="0" applyNumberFormat="1" applyFont="1" applyBorder="1" applyAlignment="1">
      <alignment vertical="center"/>
    </xf>
    <xf numFmtId="164" fontId="3" fillId="0" borderId="5" xfId="0" applyNumberFormat="1" applyFont="1" applyBorder="1" applyAlignment="1">
      <alignment vertical="center"/>
    </xf>
    <xf numFmtId="0" fontId="15" fillId="0" borderId="3" xfId="0" applyFont="1" applyBorder="1" applyAlignment="1">
      <alignment horizontal="center" vertical="center"/>
    </xf>
    <xf numFmtId="0" fontId="18" fillId="6" borderId="1" xfId="0" applyFont="1" applyFill="1" applyBorder="1" applyAlignment="1">
      <alignment horizontal="center" vertical="center"/>
    </xf>
    <xf numFmtId="0" fontId="15" fillId="0" borderId="9" xfId="0" applyFont="1" applyBorder="1" applyAlignment="1">
      <alignment horizontal="center"/>
    </xf>
    <xf numFmtId="0" fontId="18" fillId="2" borderId="6" xfId="0" applyFont="1" applyFill="1" applyBorder="1" applyAlignment="1">
      <alignment wrapText="1"/>
    </xf>
    <xf numFmtId="0" fontId="20" fillId="8" borderId="1" xfId="0" applyFont="1" applyFill="1" applyBorder="1" applyAlignment="1">
      <alignment vertical="top"/>
    </xf>
    <xf numFmtId="0" fontId="15" fillId="0" borderId="8" xfId="0" applyFont="1" applyBorder="1" applyAlignment="1">
      <alignment horizontal="center" vertical="center"/>
    </xf>
    <xf numFmtId="0" fontId="3" fillId="4" borderId="3" xfId="0" applyFont="1" applyFill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 applyProtection="1">
      <alignment horizontal="center" vertical="center"/>
      <protection locked="0"/>
    </xf>
    <xf numFmtId="0" fontId="3" fillId="4" borderId="8" xfId="0" applyFont="1" applyFill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13" fillId="0" borderId="0" xfId="0" applyFont="1" applyAlignment="1" applyProtection="1">
      <alignment horizontal="right" vertical="center"/>
      <protection locked="0"/>
    </xf>
    <xf numFmtId="0" fontId="1" fillId="4" borderId="0" xfId="0" applyFont="1" applyFill="1" applyAlignment="1" applyProtection="1">
      <alignment horizontal="left" vertical="center"/>
      <protection locked="0"/>
    </xf>
    <xf numFmtId="0" fontId="17" fillId="0" borderId="7" xfId="0" applyFont="1" applyBorder="1" applyAlignment="1">
      <alignment horizontal="left"/>
    </xf>
    <xf numFmtId="0" fontId="33" fillId="0" borderId="0" xfId="0" applyFont="1" applyAlignment="1">
      <alignment horizontal="left"/>
    </xf>
    <xf numFmtId="0" fontId="21" fillId="0" borderId="7" xfId="0" applyFont="1" applyBorder="1" applyAlignment="1">
      <alignment horizontal="right"/>
    </xf>
    <xf numFmtId="0" fontId="2" fillId="6" borderId="5" xfId="0" applyFont="1" applyFill="1" applyBorder="1" applyAlignment="1">
      <alignment horizontal="left" vertical="center"/>
    </xf>
    <xf numFmtId="0" fontId="2" fillId="6" borderId="6" xfId="0" applyFont="1" applyFill="1" applyBorder="1" applyAlignment="1">
      <alignment horizontal="left" vertical="center"/>
    </xf>
    <xf numFmtId="0" fontId="11" fillId="6" borderId="5" xfId="0" applyFont="1" applyFill="1" applyBorder="1" applyAlignment="1">
      <alignment horizontal="left" vertical="center" wrapText="1"/>
    </xf>
    <xf numFmtId="0" fontId="11" fillId="6" borderId="6" xfId="0" applyFont="1" applyFill="1" applyBorder="1" applyAlignment="1">
      <alignment horizontal="left" vertical="center" wrapText="1"/>
    </xf>
    <xf numFmtId="0" fontId="11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left"/>
    </xf>
    <xf numFmtId="0" fontId="2" fillId="6" borderId="5" xfId="0" applyFont="1" applyFill="1" applyBorder="1" applyAlignment="1">
      <alignment horizontal="left"/>
    </xf>
    <xf numFmtId="0" fontId="2" fillId="6" borderId="6" xfId="0" applyFont="1" applyFill="1" applyBorder="1" applyAlignment="1">
      <alignment horizontal="left"/>
    </xf>
    <xf numFmtId="0" fontId="34" fillId="0" borderId="0" xfId="0" applyFont="1" applyAlignment="1">
      <alignment horizontal="left"/>
    </xf>
    <xf numFmtId="0" fontId="35" fillId="0" borderId="7" xfId="0" applyFont="1" applyBorder="1" applyAlignment="1">
      <alignment horizontal="right"/>
    </xf>
    <xf numFmtId="0" fontId="32" fillId="0" borderId="7" xfId="0" applyFont="1" applyBorder="1" applyAlignment="1">
      <alignment horizontal="right"/>
    </xf>
    <xf numFmtId="0" fontId="2" fillId="6" borderId="1" xfId="0" applyFont="1" applyFill="1" applyBorder="1" applyAlignment="1">
      <alignment horizontal="left" vertical="center"/>
    </xf>
    <xf numFmtId="0" fontId="2" fillId="6" borderId="3" xfId="0" applyFont="1" applyFill="1" applyBorder="1" applyAlignment="1">
      <alignment horizontal="left"/>
    </xf>
    <xf numFmtId="0" fontId="2" fillId="6" borderId="0" xfId="0" applyFont="1" applyFill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2" fillId="6" borderId="10" xfId="0" applyFont="1" applyFill="1" applyBorder="1" applyAlignment="1">
      <alignment horizontal="left"/>
    </xf>
    <xf numFmtId="0" fontId="3" fillId="0" borderId="4" xfId="0" applyFont="1" applyBorder="1" applyAlignment="1">
      <alignment horizontal="center" vertical="center"/>
    </xf>
    <xf numFmtId="0" fontId="19" fillId="0" borderId="7" xfId="0" applyFont="1" applyBorder="1" applyAlignment="1">
      <alignment horizontal="right"/>
    </xf>
    <xf numFmtId="0" fontId="18" fillId="6" borderId="1" xfId="0" applyFont="1" applyFill="1" applyBorder="1" applyAlignment="1">
      <alignment horizontal="left"/>
    </xf>
    <xf numFmtId="0" fontId="18" fillId="6" borderId="5" xfId="0" applyFont="1" applyFill="1" applyBorder="1" applyAlignment="1">
      <alignment horizontal="left"/>
    </xf>
    <xf numFmtId="0" fontId="18" fillId="6" borderId="6" xfId="0" applyFont="1" applyFill="1" applyBorder="1" applyAlignment="1">
      <alignment horizontal="left"/>
    </xf>
    <xf numFmtId="0" fontId="15" fillId="0" borderId="3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20" fillId="8" borderId="5" xfId="0" applyFont="1" applyFill="1" applyBorder="1" applyAlignment="1">
      <alignment vertical="top" wrapText="1"/>
    </xf>
    <xf numFmtId="0" fontId="20" fillId="8" borderId="9" xfId="0" applyFont="1" applyFill="1" applyBorder="1" applyAlignment="1">
      <alignment vertical="top" wrapText="1"/>
    </xf>
    <xf numFmtId="0" fontId="18" fillId="6" borderId="5" xfId="0" applyFont="1" applyFill="1" applyBorder="1" applyAlignment="1">
      <alignment wrapText="1"/>
    </xf>
    <xf numFmtId="0" fontId="18" fillId="6" borderId="6" xfId="0" applyFont="1" applyFill="1" applyBorder="1"/>
    <xf numFmtId="0" fontId="18" fillId="6" borderId="1" xfId="0" applyFont="1" applyFill="1" applyBorder="1" applyAlignment="1">
      <alignment horizontal="left" wrapText="1"/>
    </xf>
    <xf numFmtId="0" fontId="22" fillId="0" borderId="7" xfId="0" applyFont="1" applyBorder="1" applyAlignment="1">
      <alignment horizontal="left"/>
    </xf>
    <xf numFmtId="0" fontId="18" fillId="6" borderId="9" xfId="0" applyFont="1" applyFill="1" applyBorder="1" applyAlignment="1">
      <alignment wrapText="1"/>
    </xf>
  </cellXfs>
  <cellStyles count="1">
    <cellStyle name="Normal" xfId="0" builtinId="0"/>
  </cellStyles>
  <dxfs count="154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9999"/>
        </patternFill>
      </fill>
    </dxf>
    <dxf>
      <fill>
        <patternFill>
          <bgColor rgb="FFFFC000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9999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ont>
        <strike val="0"/>
      </font>
      <fill>
        <patternFill>
          <bgColor rgb="FFFF9999"/>
        </patternFill>
      </fill>
    </dxf>
    <dxf>
      <font>
        <strike val="0"/>
        <color auto="1"/>
      </font>
      <fill>
        <patternFill>
          <bgColor rgb="FFFF9999"/>
        </patternFill>
      </fill>
    </dxf>
    <dxf>
      <font>
        <strike val="0"/>
        <color auto="1"/>
      </font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fill>
        <patternFill patternType="none">
          <fgColor indexed="64"/>
          <bgColor indexed="65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fill>
        <patternFill patternType="none">
          <fgColor indexed="64"/>
          <bgColor indexed="65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164" formatCode="0\ &quot;Credits&quot;;;"/>
      <fill>
        <patternFill patternType="none">
          <fgColor indexed="64"/>
          <bgColor indexed="65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0\ &quot;Credits&quot;;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164" formatCode="0\ &quot;Credits&quot;;;"/>
      <fill>
        <patternFill patternType="none">
          <fgColor indexed="64"/>
          <bgColor indexed="65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0\ &quot;Credits&quot;;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0\ &quot;Credits&quot;;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0\ &quot;Credits&quot;;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alignment horizontal="general" vertical="center" textRotation="0" wrapText="1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164" formatCode="0\ &quot;Credits&quot;;;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CCFFFF"/>
      <color rgb="FFFF9999"/>
      <color rgb="FF9966FF"/>
      <color rgb="FFCC9900"/>
      <color rgb="FF996633"/>
      <color rgb="FFE6AF00"/>
      <color rgb="FFFF7C80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46DECC0-1497-40EE-9E4B-DF34A39CDBCE}" name="tblSpec" displayName="tblSpec" ref="A1:B10" totalsRowShown="0">
  <autoFilter ref="A1:B10" xr:uid="{746DECC0-1497-40EE-9E4B-DF34A39CDBCE}"/>
  <tableColumns count="2">
    <tableColumn id="1" xr3:uid="{47C83A1C-EA46-477D-80DF-3D8BE806DC06}" name="Specialization"/>
    <tableColumn id="3" xr3:uid="{1EBE7B4F-EAC4-4A81-A92E-A0C12B720073}" name="Abbr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3431280-EABE-47B4-BA87-FC91BC0206E7}" name="tblAllCourses" displayName="tblAllCourses" ref="A1:N562" headerRowDxfId="153" dataDxfId="151" headerRowBorderDxfId="152" tableBorderDxfId="150">
  <autoFilter ref="A1:N562" xr:uid="{53431280-EABE-47B4-BA87-FC91BC0206E7}"/>
  <sortState xmlns:xlrd2="http://schemas.microsoft.com/office/spreadsheetml/2017/richdata2" ref="A2:N562">
    <sortCondition ref="A1:A562"/>
  </sortState>
  <tableColumns count="14">
    <tableColumn id="1" xr3:uid="{B109962E-464D-41AD-B752-E3331EBA384D}" name="Course Code" totalsRowLabel="Total" dataDxfId="149" totalsRowDxfId="148"/>
    <tableColumn id="2" xr3:uid="{9D867AB7-8F3E-461A-9BE7-CAED4439E1F7}" name="Course Title" dataDxfId="147" totalsRowDxfId="146"/>
    <tableColumn id="3" xr3:uid="{55F23B2D-4D6B-443B-8C67-7971C3152409}" name="Credits" dataDxfId="145" totalsRowDxfId="144"/>
    <tableColumn id="14" xr3:uid="{7E760ACC-84F5-42F2-9065-A30BB434B0BA}" name="School" totalsRowFunction="count" dataDxfId="143" totalsRowDxfId="142"/>
    <tableColumn id="4" xr3:uid="{7A11E0A1-C125-4FE4-A11C-A41D7D2EC283}" name="Type" dataDxfId="141" totalsRowDxfId="140"/>
    <tableColumn id="5" xr3:uid="{7DBF04A6-DC25-4A27-AEE5-8AEE0755A7DB}" name="Major" dataDxfId="139" totalsRowDxfId="138"/>
    <tableColumn id="6" xr3:uid="{C6E7A70E-8B7B-4F82-99B4-B1198AEE290F}" name="Prerequisite 1" dataDxfId="137" totalsRowDxfId="136"/>
    <tableColumn id="7" xr3:uid="{27F14996-0813-4AE1-BE28-027ABE2EE1FA}" name="Prerequisite 2" dataDxfId="135" totalsRowDxfId="134"/>
    <tableColumn id="8" xr3:uid="{45276D5E-6134-43CB-84E3-3D7A870EE989}" name="Prerequisite 3" dataDxfId="133" totalsRowDxfId="132"/>
    <tableColumn id="9" xr3:uid="{7778B06F-E333-4A97-8FF8-A177129C7E6D}" name="Prerequisite 4" dataDxfId="131" totalsRowDxfId="130"/>
    <tableColumn id="10" xr3:uid="{2C2C21D8-5AE3-4963-ACC9-2E250CA9754C}" name="Prerequisite 5" dataDxfId="129" totalsRowDxfId="128"/>
    <tableColumn id="11" xr3:uid="{626AC6B8-0F09-496C-A860-D453C3D00647}" name="Prerequisite 6" dataDxfId="127" totalsRowDxfId="126"/>
    <tableColumn id="12" xr3:uid="{E46CA95D-2BCA-4492-B9E6-82BDEEBFD423}" name="Prerequisite 7" dataDxfId="125" totalsRowDxfId="124"/>
    <tableColumn id="13" xr3:uid="{64929B86-C1E5-4457-A9D9-42426732F2FB}" name="Remarks" totalsRowFunction="count" dataDxfId="123" totalsRowDxfId="122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90"/>
  <sheetViews>
    <sheetView tabSelected="1" workbookViewId="0">
      <selection activeCell="G4" sqref="G4"/>
    </sheetView>
  </sheetViews>
  <sheetFormatPr defaultColWidth="8.703125" defaultRowHeight="15.7" x14ac:dyDescent="0.55000000000000004"/>
  <cols>
    <col min="1" max="1" width="13.3515625" style="58" bestFit="1" customWidth="1"/>
    <col min="2" max="2" width="51" style="58" bestFit="1" customWidth="1"/>
    <col min="3" max="3" width="7.29296875" style="58" bestFit="1" customWidth="1"/>
    <col min="4" max="4" width="6.8203125" style="58" bestFit="1" customWidth="1"/>
    <col min="5" max="5" width="8.703125" style="58" hidden="1" customWidth="1"/>
    <col min="6" max="6" width="12" style="58" bestFit="1" customWidth="1"/>
    <col min="7" max="7" width="16.46875" style="58" customWidth="1"/>
    <col min="8" max="8" width="16.46875" style="58" bestFit="1" customWidth="1"/>
    <col min="9" max="13" width="14.52734375" style="58" customWidth="1"/>
    <col min="14" max="14" width="13.52734375" style="58" customWidth="1"/>
    <col min="15" max="19" width="8.703125" style="58" hidden="1" customWidth="1"/>
    <col min="20" max="16384" width="8.703125" style="58"/>
  </cols>
  <sheetData>
    <row r="1" spans="1:14" x14ac:dyDescent="0.55000000000000004">
      <c r="A1" s="193" t="s">
        <v>0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</row>
    <row r="2" spans="1:14" x14ac:dyDescent="0.55000000000000004">
      <c r="A2" s="193" t="s">
        <v>1</v>
      </c>
      <c r="B2" s="193"/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</row>
    <row r="3" spans="1:14" x14ac:dyDescent="0.55000000000000004">
      <c r="A3" s="193" t="s">
        <v>1092</v>
      </c>
      <c r="B3" s="193"/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</row>
    <row r="4" spans="1:14" x14ac:dyDescent="0.55000000000000004">
      <c r="A4" s="27" t="s">
        <v>68</v>
      </c>
      <c r="B4" s="29"/>
      <c r="C4" s="193" t="s">
        <v>69</v>
      </c>
      <c r="D4" s="193"/>
      <c r="E4" s="27"/>
      <c r="F4" s="28"/>
      <c r="G4" s="29"/>
      <c r="I4" s="27" t="s">
        <v>1079</v>
      </c>
      <c r="J4" s="195"/>
      <c r="K4" s="195"/>
      <c r="L4" s="195"/>
      <c r="M4" s="194" t="str">
        <f>IF(ISBLANK(G4),"BBA DIY (142 Credits)",IF(VALUE(LEFT(G4,2))&lt;63,"WRONG FILE","BBA D.I.Y. Curriculum (142 Credits)"))</f>
        <v>BBA DIY (142 Credits)</v>
      </c>
      <c r="N4" s="194"/>
    </row>
    <row r="5" spans="1:14" x14ac:dyDescent="0.55000000000000004">
      <c r="A5" s="99">
        <f ca="1">(YEAR(TODAY())+543-2500)*10+VLOOKUP(MONTH(TODAY()),Tables!$G$2:$I$4,3,TRUE)</f>
        <v>671</v>
      </c>
      <c r="B5" s="1"/>
      <c r="C5" s="98"/>
      <c r="D5" s="1"/>
      <c r="E5" s="1"/>
      <c r="F5" s="1"/>
      <c r="H5" s="1"/>
      <c r="I5" s="145" t="str">
        <f>IF(J4="","",VLOOKUP(J4,tblSpec[],2,FALSE))</f>
        <v/>
      </c>
      <c r="J5" s="146" t="str">
        <f>IF(J4="","",VLOOKUP(J4,Tables!$K$2:$L$10,2,FALSE))</f>
        <v/>
      </c>
      <c r="K5" s="1"/>
      <c r="L5" s="1"/>
      <c r="M5" s="1"/>
      <c r="N5" s="1"/>
    </row>
    <row r="6" spans="1:14" x14ac:dyDescent="0.55000000000000004">
      <c r="A6" s="2" t="s">
        <v>19</v>
      </c>
      <c r="B6" s="2" t="s">
        <v>2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x14ac:dyDescent="0.55000000000000004">
      <c r="A7" s="4" t="s">
        <v>3</v>
      </c>
      <c r="B7" s="5" t="s">
        <v>4</v>
      </c>
      <c r="C7" s="6" t="s">
        <v>5</v>
      </c>
      <c r="D7" s="6" t="s">
        <v>6</v>
      </c>
      <c r="E7" s="6" t="s">
        <v>56</v>
      </c>
      <c r="F7" s="6" t="s">
        <v>40</v>
      </c>
      <c r="G7" s="6" t="s">
        <v>36</v>
      </c>
      <c r="H7" s="6" t="s">
        <v>37</v>
      </c>
      <c r="I7" s="6" t="s">
        <v>38</v>
      </c>
      <c r="J7" s="6" t="s">
        <v>39</v>
      </c>
      <c r="K7" s="6" t="s">
        <v>598</v>
      </c>
      <c r="L7" s="6" t="s">
        <v>791</v>
      </c>
      <c r="M7" s="6" t="s">
        <v>795</v>
      </c>
      <c r="N7" s="6" t="s">
        <v>7</v>
      </c>
    </row>
    <row r="8" spans="1:14" x14ac:dyDescent="0.55000000000000004">
      <c r="A8" s="7" t="s">
        <v>8</v>
      </c>
      <c r="B8" s="8" t="s">
        <v>9</v>
      </c>
      <c r="C8" s="9">
        <v>3</v>
      </c>
      <c r="D8" s="23"/>
      <c r="E8" s="9" t="str">
        <f>IF(_xlfn.IFNA(VLOOKUP(D8,Tables!$D$2:$E$11,2,FALSE),0)&gt;=_xlfn.IFNA(VLOOKUP(VLOOKUP(F8,Tables!$A$2:$B$11,2,FALSE),Tables!$D$2:$E$11,2,FALSE),1),"Pass","")</f>
        <v/>
      </c>
      <c r="F8" s="9" t="str">
        <f>VLOOKUP(A8,tblAllCourses[[Course Code]:[Type]],5,FALSE)</f>
        <v>Eng</v>
      </c>
      <c r="G8" s="168" t="str" cm="1">
        <f t="array" ref="G8">IF(ISBLANK($A8),"",IF(ISBLANK($F8),"Course Type?",_xlfn.IFNA(IF(INDEX(tblAllCourses[[Prerequisite 1]:[Prerequisite 7]],MATCH($A8&amp;$F8,tblAllCourses[Course Code]&amp;tblAllCourses[Type],0),MATCH(G$7,tblAllCourses[[#Headers],[Prerequisite 1]:[Prerequisite 7]],0))=0,"",INDEX(tblAllCourses[[Prerequisite 1]:[Prerequisite 7]],MATCH($A8&amp;$F8,tblAllCourses[Course Code]&amp;tblAllCourses[Type],0),MATCH(G$7,tblAllCourses[[#Headers],[Prerequisite 1]:[Prerequisite 7]],0))),IF(INDEX(tblAllCourses[[Prerequisite 1]:[Prerequisite 7]],MATCH($A8,tblAllCourses[Course Code],0),MATCH(G$7,tblAllCourses[[#Headers],[Prerequisite 1]:[Prerequisite 7]],0))=0,"",INDEX(tblAllCourses[[Prerequisite 1]:[Prerequisite 7]],MATCH($A8,tblAllCourses[Course Code],0),MATCH(G$7,tblAllCourses[[#Headers],[Prerequisite 1]:[Prerequisite 7]],0))))))</f>
        <v/>
      </c>
      <c r="H8" s="168" t="str" cm="1">
        <f t="array" ref="H8">IF(ISBLANK($A8),"",IF(ISBLANK($F8),"Course Type?",_xlfn.IFNA(IF(INDEX(tblAllCourses[[Prerequisite 1]:[Prerequisite 7]],MATCH($A8&amp;$F8,tblAllCourses[Course Code]&amp;tblAllCourses[Type],0),MATCH(H$7,tblAllCourses[[#Headers],[Prerequisite 1]:[Prerequisite 7]],0))=0,"",INDEX(tblAllCourses[[Prerequisite 1]:[Prerequisite 7]],MATCH($A8&amp;$F8,tblAllCourses[Course Code]&amp;tblAllCourses[Type],0),MATCH(H$7,tblAllCourses[[#Headers],[Prerequisite 1]:[Prerequisite 7]],0))),IF(INDEX(tblAllCourses[[Prerequisite 1]:[Prerequisite 7]],MATCH($A8,tblAllCourses[Course Code],0),MATCH(H$7,tblAllCourses[[#Headers],[Prerequisite 1]:[Prerequisite 7]],0))=0,"",INDEX(tblAllCourses[[Prerequisite 1]:[Prerequisite 7]],MATCH($A8,tblAllCourses[Course Code],0),MATCH(H$7,tblAllCourses[[#Headers],[Prerequisite 1]:[Prerequisite 7]],0))))))</f>
        <v/>
      </c>
      <c r="I8" s="168" t="str" cm="1">
        <f t="array" ref="I8">IF(ISBLANK($A8),"",IF(ISBLANK($F8),"Course Type?",_xlfn.IFNA(IF(INDEX(tblAllCourses[[Prerequisite 1]:[Prerequisite 7]],MATCH($A8&amp;$F8,tblAllCourses[Course Code]&amp;tblAllCourses[Type],0),MATCH(I$7,tblAllCourses[[#Headers],[Prerequisite 1]:[Prerequisite 7]],0))=0,"",INDEX(tblAllCourses[[Prerequisite 1]:[Prerequisite 7]],MATCH($A8&amp;$F8,tblAllCourses[Course Code]&amp;tblAllCourses[Type],0),MATCH(I$7,tblAllCourses[[#Headers],[Prerequisite 1]:[Prerequisite 7]],0))),IF(INDEX(tblAllCourses[[Prerequisite 1]:[Prerequisite 7]],MATCH($A8,tblAllCourses[Course Code],0),MATCH(I$7,tblAllCourses[[#Headers],[Prerequisite 1]:[Prerequisite 7]],0))=0,"",INDEX(tblAllCourses[[Prerequisite 1]:[Prerequisite 7]],MATCH($A8,tblAllCourses[Course Code],0),MATCH(I$7,tblAllCourses[[#Headers],[Prerequisite 1]:[Prerequisite 7]],0))))))</f>
        <v/>
      </c>
      <c r="J8" s="168" t="str" cm="1">
        <f t="array" ref="J8">IF(ISBLANK($A8),"",IF(ISBLANK($F8),"Course Type?",_xlfn.IFNA(IF(INDEX(tblAllCourses[[Prerequisite 1]:[Prerequisite 7]],MATCH($A8&amp;$F8,tblAllCourses[Course Code]&amp;tblAllCourses[Type],0),MATCH(J$7,tblAllCourses[[#Headers],[Prerequisite 1]:[Prerequisite 7]],0))=0,"",INDEX(tblAllCourses[[Prerequisite 1]:[Prerequisite 7]],MATCH($A8&amp;$F8,tblAllCourses[Course Code]&amp;tblAllCourses[Type],0),MATCH(J$7,tblAllCourses[[#Headers],[Prerequisite 1]:[Prerequisite 7]],0))),IF(INDEX(tblAllCourses[[Prerequisite 1]:[Prerequisite 7]],MATCH($A8,tblAllCourses[Course Code],0),MATCH(J$7,tblAllCourses[[#Headers],[Prerequisite 1]:[Prerequisite 7]],0))=0,"",INDEX(tblAllCourses[[Prerequisite 1]:[Prerequisite 7]],MATCH($A8,tblAllCourses[Course Code],0),MATCH(J$7,tblAllCourses[[#Headers],[Prerequisite 1]:[Prerequisite 7]],0))))))</f>
        <v/>
      </c>
      <c r="K8" s="168" t="str" cm="1">
        <f t="array" ref="K8">IF(ISBLANK($A8),"",IF(ISBLANK($F8),"Course Type?",_xlfn.IFNA(IF(INDEX(tblAllCourses[[Prerequisite 1]:[Prerequisite 7]],MATCH($A8&amp;$F8,tblAllCourses[Course Code]&amp;tblAllCourses[Type],0),MATCH(K$7,tblAllCourses[[#Headers],[Prerequisite 1]:[Prerequisite 7]],0))=0,"",INDEX(tblAllCourses[[Prerequisite 1]:[Prerequisite 7]],MATCH($A8&amp;$F8,tblAllCourses[Course Code]&amp;tblAllCourses[Type],0),MATCH(K$7,tblAllCourses[[#Headers],[Prerequisite 1]:[Prerequisite 7]],0))),IF(INDEX(tblAllCourses[[Prerequisite 1]:[Prerequisite 7]],MATCH($A8,tblAllCourses[Course Code],0),MATCH(K$7,tblAllCourses[[#Headers],[Prerequisite 1]:[Prerequisite 7]],0))=0,"",INDEX(tblAllCourses[[Prerequisite 1]:[Prerequisite 7]],MATCH($A8,tblAllCourses[Course Code],0),MATCH(K$7,tblAllCourses[[#Headers],[Prerequisite 1]:[Prerequisite 7]],0))))))</f>
        <v/>
      </c>
      <c r="L8" s="168" t="str" cm="1">
        <f t="array" ref="L8">IF(ISBLANK($A8),"",IF(ISBLANK($F8),"Course Type?",_xlfn.IFNA(IF(INDEX(tblAllCourses[[Prerequisite 1]:[Prerequisite 7]],MATCH($A8&amp;$F8,tblAllCourses[Course Code]&amp;tblAllCourses[Type],0),MATCH(L$7,tblAllCourses[[#Headers],[Prerequisite 1]:[Prerequisite 7]],0))=0,"",INDEX(tblAllCourses[[Prerequisite 1]:[Prerequisite 7]],MATCH($A8&amp;$F8,tblAllCourses[Course Code]&amp;tblAllCourses[Type],0),MATCH(L$7,tblAllCourses[[#Headers],[Prerequisite 1]:[Prerequisite 7]],0))),IF(INDEX(tblAllCourses[[Prerequisite 1]:[Prerequisite 7]],MATCH($A8,tblAllCourses[Course Code],0),MATCH(L$7,tblAllCourses[[#Headers],[Prerequisite 1]:[Prerequisite 7]],0))=0,"",INDEX(tblAllCourses[[Prerequisite 1]:[Prerequisite 7]],MATCH($A8,tblAllCourses[Course Code],0),MATCH(L$7,tblAllCourses[[#Headers],[Prerequisite 1]:[Prerequisite 7]],0))))))</f>
        <v/>
      </c>
      <c r="M8" s="168" t="str" cm="1">
        <f t="array" ref="M8">IF(ISBLANK($A8),"",IF(ISBLANK($F8),"Course Type?",_xlfn.IFNA(IF(INDEX(tblAllCourses[[Prerequisite 1]:[Prerequisite 7]],MATCH($A8&amp;$F8,tblAllCourses[Course Code]&amp;tblAllCourses[Type],0),MATCH(M$7,tblAllCourses[[#Headers],[Prerequisite 1]:[Prerequisite 7]],0))=0,"",INDEX(tblAllCourses[[Prerequisite 1]:[Prerequisite 7]],MATCH($A8&amp;$F8,tblAllCourses[Course Code]&amp;tblAllCourses[Type],0),MATCH(M$7,tblAllCourses[[#Headers],[Prerequisite 1]:[Prerequisite 7]],0))),IF(INDEX(tblAllCourses[[Prerequisite 1]:[Prerequisite 7]],MATCH($A8,tblAllCourses[Course Code],0),MATCH(M$7,tblAllCourses[[#Headers],[Prerequisite 1]:[Prerequisite 7]],0))=0,"",INDEX(tblAllCourses[[Prerequisite 1]:[Prerequisite 7]],MATCH($A8,tblAllCourses[Course Code],0),MATCH(M$7,tblAllCourses[[#Headers],[Prerequisite 1]:[Prerequisite 7]],0))))))</f>
        <v/>
      </c>
      <c r="N8" s="24"/>
    </row>
    <row r="9" spans="1:14" x14ac:dyDescent="0.55000000000000004">
      <c r="A9" s="7" t="s">
        <v>10</v>
      </c>
      <c r="B9" s="8" t="s">
        <v>11</v>
      </c>
      <c r="C9" s="9">
        <v>3</v>
      </c>
      <c r="D9" s="23"/>
      <c r="E9" s="9" t="str">
        <f>IF(_xlfn.IFNA(VLOOKUP(D9,Tables!$D$2:$E$11,2,FALSE),0)&gt;=_xlfn.IFNA(VLOOKUP(VLOOKUP(F9,Tables!$A$2:$B$11,2,FALSE),Tables!$D$2:$E$11,2,FALSE),1),"Pass","")</f>
        <v/>
      </c>
      <c r="F9" s="9" t="str">
        <f>VLOOKUP(A9,tblAllCourses[[Course Code]:[Type]],5,FALSE)</f>
        <v>Gen Ed</v>
      </c>
      <c r="G9" s="168" t="str" cm="1">
        <f t="array" ref="G9">IF(ISBLANK($A9),"",IF(ISBLANK($F9),"Course Type?",_xlfn.IFNA(IF(INDEX(tblAllCourses[[Prerequisite 1]:[Prerequisite 7]],MATCH($A9&amp;$F9,tblAllCourses[Course Code]&amp;tblAllCourses[Type],0),MATCH(G$7,tblAllCourses[[#Headers],[Prerequisite 1]:[Prerequisite 7]],0))=0,"",INDEX(tblAllCourses[[Prerequisite 1]:[Prerequisite 7]],MATCH($A9&amp;$F9,tblAllCourses[Course Code]&amp;tblAllCourses[Type],0),MATCH(G$7,tblAllCourses[[#Headers],[Prerequisite 1]:[Prerequisite 7]],0))),IF(INDEX(tblAllCourses[[Prerequisite 1]:[Prerequisite 7]],MATCH($A9,tblAllCourses[Course Code],0),MATCH(G$7,tblAllCourses[[#Headers],[Prerequisite 1]:[Prerequisite 7]],0))=0,"",INDEX(tblAllCourses[[Prerequisite 1]:[Prerequisite 7]],MATCH($A9,tblAllCourses[Course Code],0),MATCH(G$7,tblAllCourses[[#Headers],[Prerequisite 1]:[Prerequisite 7]],0))))))</f>
        <v/>
      </c>
      <c r="H9" s="168" t="str" cm="1">
        <f t="array" ref="H9">IF(ISBLANK($A9),"",IF(ISBLANK($F9),"Course Type?",_xlfn.IFNA(IF(INDEX(tblAllCourses[[Prerequisite 1]:[Prerequisite 7]],MATCH($A9&amp;$F9,tblAllCourses[Course Code]&amp;tblAllCourses[Type],0),MATCH(H$7,tblAllCourses[[#Headers],[Prerequisite 1]:[Prerequisite 7]],0))=0,"",INDEX(tblAllCourses[[Prerequisite 1]:[Prerequisite 7]],MATCH($A9&amp;$F9,tblAllCourses[Course Code]&amp;tblAllCourses[Type],0),MATCH(H$7,tblAllCourses[[#Headers],[Prerequisite 1]:[Prerequisite 7]],0))),IF(INDEX(tblAllCourses[[Prerequisite 1]:[Prerequisite 7]],MATCH($A9,tblAllCourses[Course Code],0),MATCH(H$7,tblAllCourses[[#Headers],[Prerequisite 1]:[Prerequisite 7]],0))=0,"",INDEX(tblAllCourses[[Prerequisite 1]:[Prerequisite 7]],MATCH($A9,tblAllCourses[Course Code],0),MATCH(H$7,tblAllCourses[[#Headers],[Prerequisite 1]:[Prerequisite 7]],0))))))</f>
        <v/>
      </c>
      <c r="I9" s="168" t="str" cm="1">
        <f t="array" ref="I9">IF(ISBLANK($A9),"",IF(ISBLANK($F9),"Course Type?",_xlfn.IFNA(IF(INDEX(tblAllCourses[[Prerequisite 1]:[Prerequisite 7]],MATCH($A9&amp;$F9,tblAllCourses[Course Code]&amp;tblAllCourses[Type],0),MATCH(I$7,tblAllCourses[[#Headers],[Prerequisite 1]:[Prerequisite 7]],0))=0,"",INDEX(tblAllCourses[[Prerequisite 1]:[Prerequisite 7]],MATCH($A9&amp;$F9,tblAllCourses[Course Code]&amp;tblAllCourses[Type],0),MATCH(I$7,tblAllCourses[[#Headers],[Prerequisite 1]:[Prerequisite 7]],0))),IF(INDEX(tblAllCourses[[Prerequisite 1]:[Prerequisite 7]],MATCH($A9,tblAllCourses[Course Code],0),MATCH(I$7,tblAllCourses[[#Headers],[Prerequisite 1]:[Prerequisite 7]],0))=0,"",INDEX(tblAllCourses[[Prerequisite 1]:[Prerequisite 7]],MATCH($A9,tblAllCourses[Course Code],0),MATCH(I$7,tblAllCourses[[#Headers],[Prerequisite 1]:[Prerequisite 7]],0))))))</f>
        <v/>
      </c>
      <c r="J9" s="168" t="str" cm="1">
        <f t="array" ref="J9">IF(ISBLANK($A9),"",IF(ISBLANK($F9),"Course Type?",_xlfn.IFNA(IF(INDEX(tblAllCourses[[Prerequisite 1]:[Prerequisite 7]],MATCH($A9&amp;$F9,tblAllCourses[Course Code]&amp;tblAllCourses[Type],0),MATCH(J$7,tblAllCourses[[#Headers],[Prerequisite 1]:[Prerequisite 7]],0))=0,"",INDEX(tblAllCourses[[Prerequisite 1]:[Prerequisite 7]],MATCH($A9&amp;$F9,tblAllCourses[Course Code]&amp;tblAllCourses[Type],0),MATCH(J$7,tblAllCourses[[#Headers],[Prerequisite 1]:[Prerequisite 7]],0))),IF(INDEX(tblAllCourses[[Prerequisite 1]:[Prerequisite 7]],MATCH($A9,tblAllCourses[Course Code],0),MATCH(J$7,tblAllCourses[[#Headers],[Prerequisite 1]:[Prerequisite 7]],0))=0,"",INDEX(tblAllCourses[[Prerequisite 1]:[Prerequisite 7]],MATCH($A9,tblAllCourses[Course Code],0),MATCH(J$7,tblAllCourses[[#Headers],[Prerequisite 1]:[Prerequisite 7]],0))))))</f>
        <v/>
      </c>
      <c r="K9" s="168" t="str" cm="1">
        <f t="array" ref="K9">IF(ISBLANK($A9),"",IF(ISBLANK($F9),"Course Type?",_xlfn.IFNA(IF(INDEX(tblAllCourses[[Prerequisite 1]:[Prerequisite 7]],MATCH($A9&amp;$F9,tblAllCourses[Course Code]&amp;tblAllCourses[Type],0),MATCH(K$7,tblAllCourses[[#Headers],[Prerequisite 1]:[Prerequisite 7]],0))=0,"",INDEX(tblAllCourses[[Prerequisite 1]:[Prerequisite 7]],MATCH($A9&amp;$F9,tblAllCourses[Course Code]&amp;tblAllCourses[Type],0),MATCH(K$7,tblAllCourses[[#Headers],[Prerequisite 1]:[Prerequisite 7]],0))),IF(INDEX(tblAllCourses[[Prerequisite 1]:[Prerequisite 7]],MATCH($A9,tblAllCourses[Course Code],0),MATCH(K$7,tblAllCourses[[#Headers],[Prerequisite 1]:[Prerequisite 7]],0))=0,"",INDEX(tblAllCourses[[Prerequisite 1]:[Prerequisite 7]],MATCH($A9,tblAllCourses[Course Code],0),MATCH(K$7,tblAllCourses[[#Headers],[Prerequisite 1]:[Prerequisite 7]],0))))))</f>
        <v/>
      </c>
      <c r="L9" s="168" t="str" cm="1">
        <f t="array" ref="L9">IF(ISBLANK($A9),"",IF(ISBLANK($F9),"Course Type?",_xlfn.IFNA(IF(INDEX(tblAllCourses[[Prerequisite 1]:[Prerequisite 7]],MATCH($A9&amp;$F9,tblAllCourses[Course Code]&amp;tblAllCourses[Type],0),MATCH(L$7,tblAllCourses[[#Headers],[Prerequisite 1]:[Prerequisite 7]],0))=0,"",INDEX(tblAllCourses[[Prerequisite 1]:[Prerequisite 7]],MATCH($A9&amp;$F9,tblAllCourses[Course Code]&amp;tblAllCourses[Type],0),MATCH(L$7,tblAllCourses[[#Headers],[Prerequisite 1]:[Prerequisite 7]],0))),IF(INDEX(tblAllCourses[[Prerequisite 1]:[Prerequisite 7]],MATCH($A9,tblAllCourses[Course Code],0),MATCH(L$7,tblAllCourses[[#Headers],[Prerequisite 1]:[Prerequisite 7]],0))=0,"",INDEX(tblAllCourses[[Prerequisite 1]:[Prerequisite 7]],MATCH($A9,tblAllCourses[Course Code],0),MATCH(L$7,tblAllCourses[[#Headers],[Prerequisite 1]:[Prerequisite 7]],0))))))</f>
        <v/>
      </c>
      <c r="M9" s="168" t="str" cm="1">
        <f t="array" ref="M9">IF(ISBLANK($A9),"",IF(ISBLANK($F9),"Course Type?",_xlfn.IFNA(IF(INDEX(tblAllCourses[[Prerequisite 1]:[Prerequisite 7]],MATCH($A9&amp;$F9,tblAllCourses[Course Code]&amp;tblAllCourses[Type],0),MATCH(M$7,tblAllCourses[[#Headers],[Prerequisite 1]:[Prerequisite 7]],0))=0,"",INDEX(tblAllCourses[[Prerequisite 1]:[Prerequisite 7]],MATCH($A9&amp;$F9,tblAllCourses[Course Code]&amp;tblAllCourses[Type],0),MATCH(M$7,tblAllCourses[[#Headers],[Prerequisite 1]:[Prerequisite 7]],0))),IF(INDEX(tblAllCourses[[Prerequisite 1]:[Prerequisite 7]],MATCH($A9,tblAllCourses[Course Code],0),MATCH(M$7,tblAllCourses[[#Headers],[Prerequisite 1]:[Prerequisite 7]],0))=0,"",INDEX(tblAllCourses[[Prerequisite 1]:[Prerequisite 7]],MATCH($A9,tblAllCourses[Course Code],0),MATCH(M$7,tblAllCourses[[#Headers],[Prerequisite 1]:[Prerequisite 7]],0))))))</f>
        <v/>
      </c>
      <c r="N9" s="24"/>
    </row>
    <row r="10" spans="1:14" x14ac:dyDescent="0.55000000000000004">
      <c r="A10" s="7" t="s">
        <v>70</v>
      </c>
      <c r="B10" s="8" t="s">
        <v>71</v>
      </c>
      <c r="C10" s="9">
        <v>3</v>
      </c>
      <c r="D10" s="23"/>
      <c r="E10" s="9" t="str">
        <f>IF(_xlfn.IFNA(VLOOKUP(D10,Tables!$D$2:$E$11,2,FALSE),0)&gt;=_xlfn.IFNA(VLOOKUP(VLOOKUP(F10,Tables!$A$2:$B$11,2,FALSE),Tables!$D$2:$E$11,2,FALSE),1),"Pass","")</f>
        <v/>
      </c>
      <c r="F10" s="9" t="str">
        <f>VLOOKUP(A10,tblAllCourses[[Course Code]:[Type]],5,FALSE)</f>
        <v>Gen Ed</v>
      </c>
      <c r="G10" s="168" t="str" cm="1">
        <f t="array" ref="G10">IF(ISBLANK($A10),"",IF(ISBLANK($F10),"Course Type?",_xlfn.IFNA(IF(INDEX(tblAllCourses[[Prerequisite 1]:[Prerequisite 7]],MATCH($A10&amp;$F10,tblAllCourses[Course Code]&amp;tblAllCourses[Type],0),MATCH(G$7,tblAllCourses[[#Headers],[Prerequisite 1]:[Prerequisite 7]],0))=0,"",INDEX(tblAllCourses[[Prerequisite 1]:[Prerequisite 7]],MATCH($A10&amp;$F10,tblAllCourses[Course Code]&amp;tblAllCourses[Type],0),MATCH(G$7,tblAllCourses[[#Headers],[Prerequisite 1]:[Prerequisite 7]],0))),IF(INDEX(tblAllCourses[[Prerequisite 1]:[Prerequisite 7]],MATCH($A10,tblAllCourses[Course Code],0),MATCH(G$7,tblAllCourses[[#Headers],[Prerequisite 1]:[Prerequisite 7]],0))=0,"",INDEX(tblAllCourses[[Prerequisite 1]:[Prerequisite 7]],MATCH($A10,tblAllCourses[Course Code],0),MATCH(G$7,tblAllCourses[[#Headers],[Prerequisite 1]:[Prerequisite 7]],0))))))</f>
        <v/>
      </c>
      <c r="H10" s="168" t="str" cm="1">
        <f t="array" ref="H10">IF(ISBLANK($A10),"",IF(ISBLANK($F10),"Course Type?",_xlfn.IFNA(IF(INDEX(tblAllCourses[[Prerequisite 1]:[Prerequisite 7]],MATCH($A10&amp;$F10,tblAllCourses[Course Code]&amp;tblAllCourses[Type],0),MATCH(H$7,tblAllCourses[[#Headers],[Prerequisite 1]:[Prerequisite 7]],0))=0,"",INDEX(tblAllCourses[[Prerequisite 1]:[Prerequisite 7]],MATCH($A10&amp;$F10,tblAllCourses[Course Code]&amp;tblAllCourses[Type],0),MATCH(H$7,tblAllCourses[[#Headers],[Prerequisite 1]:[Prerequisite 7]],0))),IF(INDEX(tblAllCourses[[Prerequisite 1]:[Prerequisite 7]],MATCH($A10,tblAllCourses[Course Code],0),MATCH(H$7,tblAllCourses[[#Headers],[Prerequisite 1]:[Prerequisite 7]],0))=0,"",INDEX(tblAllCourses[[Prerequisite 1]:[Prerequisite 7]],MATCH($A10,tblAllCourses[Course Code],0),MATCH(H$7,tblAllCourses[[#Headers],[Prerequisite 1]:[Prerequisite 7]],0))))))</f>
        <v/>
      </c>
      <c r="I10" s="168" t="str" cm="1">
        <f t="array" ref="I10">IF(ISBLANK($A10),"",IF(ISBLANK($F10),"Course Type?",_xlfn.IFNA(IF(INDEX(tblAllCourses[[Prerequisite 1]:[Prerequisite 7]],MATCH($A10&amp;$F10,tblAllCourses[Course Code]&amp;tblAllCourses[Type],0),MATCH(I$7,tblAllCourses[[#Headers],[Prerequisite 1]:[Prerequisite 7]],0))=0,"",INDEX(tblAllCourses[[Prerequisite 1]:[Prerequisite 7]],MATCH($A10&amp;$F10,tblAllCourses[Course Code]&amp;tblAllCourses[Type],0),MATCH(I$7,tblAllCourses[[#Headers],[Prerequisite 1]:[Prerequisite 7]],0))),IF(INDEX(tblAllCourses[[Prerequisite 1]:[Prerequisite 7]],MATCH($A10,tblAllCourses[Course Code],0),MATCH(I$7,tblAllCourses[[#Headers],[Prerequisite 1]:[Prerequisite 7]],0))=0,"",INDEX(tblAllCourses[[Prerequisite 1]:[Prerequisite 7]],MATCH($A10,tblAllCourses[Course Code],0),MATCH(I$7,tblAllCourses[[#Headers],[Prerequisite 1]:[Prerequisite 7]],0))))))</f>
        <v/>
      </c>
      <c r="J10" s="168" t="str" cm="1">
        <f t="array" ref="J10">IF(ISBLANK($A10),"",IF(ISBLANK($F10),"Course Type?",_xlfn.IFNA(IF(INDEX(tblAllCourses[[Prerequisite 1]:[Prerequisite 7]],MATCH($A10&amp;$F10,tblAllCourses[Course Code]&amp;tblAllCourses[Type],0),MATCH(J$7,tblAllCourses[[#Headers],[Prerequisite 1]:[Prerequisite 7]],0))=0,"",INDEX(tblAllCourses[[Prerequisite 1]:[Prerequisite 7]],MATCH($A10&amp;$F10,tblAllCourses[Course Code]&amp;tblAllCourses[Type],0),MATCH(J$7,tblAllCourses[[#Headers],[Prerequisite 1]:[Prerequisite 7]],0))),IF(INDEX(tblAllCourses[[Prerequisite 1]:[Prerequisite 7]],MATCH($A10,tblAllCourses[Course Code],0),MATCH(J$7,tblAllCourses[[#Headers],[Prerequisite 1]:[Prerequisite 7]],0))=0,"",INDEX(tblAllCourses[[Prerequisite 1]:[Prerequisite 7]],MATCH($A10,tblAllCourses[Course Code],0),MATCH(J$7,tblAllCourses[[#Headers],[Prerequisite 1]:[Prerequisite 7]],0))))))</f>
        <v/>
      </c>
      <c r="K10" s="168" t="str" cm="1">
        <f t="array" ref="K10">IF(ISBLANK($A10),"",IF(ISBLANK($F10),"Course Type?",_xlfn.IFNA(IF(INDEX(tblAllCourses[[Prerequisite 1]:[Prerequisite 7]],MATCH($A10&amp;$F10,tblAllCourses[Course Code]&amp;tblAllCourses[Type],0),MATCH(K$7,tblAllCourses[[#Headers],[Prerequisite 1]:[Prerequisite 7]],0))=0,"",INDEX(tblAllCourses[[Prerequisite 1]:[Prerequisite 7]],MATCH($A10&amp;$F10,tblAllCourses[Course Code]&amp;tblAllCourses[Type],0),MATCH(K$7,tblAllCourses[[#Headers],[Prerequisite 1]:[Prerequisite 7]],0))),IF(INDEX(tblAllCourses[[Prerequisite 1]:[Prerequisite 7]],MATCH($A10,tblAllCourses[Course Code],0),MATCH(K$7,tblAllCourses[[#Headers],[Prerequisite 1]:[Prerequisite 7]],0))=0,"",INDEX(tblAllCourses[[Prerequisite 1]:[Prerequisite 7]],MATCH($A10,tblAllCourses[Course Code],0),MATCH(K$7,tblAllCourses[[#Headers],[Prerequisite 1]:[Prerequisite 7]],0))))))</f>
        <v/>
      </c>
      <c r="L10" s="168" t="str" cm="1">
        <f t="array" ref="L10">IF(ISBLANK($A10),"",IF(ISBLANK($F10),"Course Type?",_xlfn.IFNA(IF(INDEX(tblAllCourses[[Prerequisite 1]:[Prerequisite 7]],MATCH($A10&amp;$F10,tblAllCourses[Course Code]&amp;tblAllCourses[Type],0),MATCH(L$7,tblAllCourses[[#Headers],[Prerequisite 1]:[Prerequisite 7]],0))=0,"",INDEX(tblAllCourses[[Prerequisite 1]:[Prerequisite 7]],MATCH($A10&amp;$F10,tblAllCourses[Course Code]&amp;tblAllCourses[Type],0),MATCH(L$7,tblAllCourses[[#Headers],[Prerequisite 1]:[Prerequisite 7]],0))),IF(INDEX(tblAllCourses[[Prerequisite 1]:[Prerequisite 7]],MATCH($A10,tblAllCourses[Course Code],0),MATCH(L$7,tblAllCourses[[#Headers],[Prerequisite 1]:[Prerequisite 7]],0))=0,"",INDEX(tblAllCourses[[Prerequisite 1]:[Prerequisite 7]],MATCH($A10,tblAllCourses[Course Code],0),MATCH(L$7,tblAllCourses[[#Headers],[Prerequisite 1]:[Prerequisite 7]],0))))))</f>
        <v/>
      </c>
      <c r="M10" s="168" t="str" cm="1">
        <f t="array" ref="M10">IF(ISBLANK($A10),"",IF(ISBLANK($F10),"Course Type?",_xlfn.IFNA(IF(INDEX(tblAllCourses[[Prerequisite 1]:[Prerequisite 7]],MATCH($A10&amp;$F10,tblAllCourses[Course Code]&amp;tblAllCourses[Type],0),MATCH(M$7,tblAllCourses[[#Headers],[Prerequisite 1]:[Prerequisite 7]],0))=0,"",INDEX(tblAllCourses[[Prerequisite 1]:[Prerequisite 7]],MATCH($A10&amp;$F10,tblAllCourses[Course Code]&amp;tblAllCourses[Type],0),MATCH(M$7,tblAllCourses[[#Headers],[Prerequisite 1]:[Prerequisite 7]],0))),IF(INDEX(tblAllCourses[[Prerequisite 1]:[Prerequisite 7]],MATCH($A10,tblAllCourses[Course Code],0),MATCH(M$7,tblAllCourses[[#Headers],[Prerequisite 1]:[Prerequisite 7]],0))=0,"",INDEX(tblAllCourses[[Prerequisite 1]:[Prerequisite 7]],MATCH($A10,tblAllCourses[Course Code],0),MATCH(M$7,tblAllCourses[[#Headers],[Prerequisite 1]:[Prerequisite 7]],0))))))</f>
        <v/>
      </c>
      <c r="N10" s="24"/>
    </row>
    <row r="11" spans="1:14" x14ac:dyDescent="0.55000000000000004">
      <c r="A11" s="7" t="s">
        <v>72</v>
      </c>
      <c r="B11" s="8" t="s">
        <v>73</v>
      </c>
      <c r="C11" s="9">
        <v>1</v>
      </c>
      <c r="D11" s="23"/>
      <c r="E11" s="9" t="str">
        <f>IF(_xlfn.IFNA(VLOOKUP(D11,Tables!$D$2:$E$11,2,FALSE),0)&gt;=_xlfn.IFNA(VLOOKUP(VLOOKUP(F11,Tables!$A$2:$B$11,2,FALSE),Tables!$D$2:$E$11,2,FALSE),1),"Pass","")</f>
        <v/>
      </c>
      <c r="F11" s="9" t="str">
        <f>VLOOKUP(A11,tblAllCourses[[Course Code]:[Type]],5,FALSE)</f>
        <v>Bus Core</v>
      </c>
      <c r="G11" s="168" t="str" cm="1">
        <f t="array" ref="G11">IF(ISBLANK($A11),"",IF(ISBLANK($F11),"Course Type?",_xlfn.IFNA(IF(INDEX(tblAllCourses[[Prerequisite 1]:[Prerequisite 7]],MATCH($A11&amp;$F11,tblAllCourses[Course Code]&amp;tblAllCourses[Type],0),MATCH(G$7,tblAllCourses[[#Headers],[Prerequisite 1]:[Prerequisite 7]],0))=0,"",INDEX(tblAllCourses[[Prerequisite 1]:[Prerequisite 7]],MATCH($A11&amp;$F11,tblAllCourses[Course Code]&amp;tblAllCourses[Type],0),MATCH(G$7,tblAllCourses[[#Headers],[Prerequisite 1]:[Prerequisite 7]],0))),IF(INDEX(tblAllCourses[[Prerequisite 1]:[Prerequisite 7]],MATCH($A11,tblAllCourses[Course Code],0),MATCH(G$7,tblAllCourses[[#Headers],[Prerequisite 1]:[Prerequisite 7]],0))=0,"",INDEX(tblAllCourses[[Prerequisite 1]:[Prerequisite 7]],MATCH($A11,tblAllCourses[Course Code],0),MATCH(G$7,tblAllCourses[[#Headers],[Prerequisite 1]:[Prerequisite 7]],0))))))</f>
        <v/>
      </c>
      <c r="H11" s="168" t="str" cm="1">
        <f t="array" ref="H11">IF(ISBLANK($A11),"",IF(ISBLANK($F11),"Course Type?",_xlfn.IFNA(IF(INDEX(tblAllCourses[[Prerequisite 1]:[Prerequisite 7]],MATCH($A11&amp;$F11,tblAllCourses[Course Code]&amp;tblAllCourses[Type],0),MATCH(H$7,tblAllCourses[[#Headers],[Prerequisite 1]:[Prerequisite 7]],0))=0,"",INDEX(tblAllCourses[[Prerequisite 1]:[Prerequisite 7]],MATCH($A11&amp;$F11,tblAllCourses[Course Code]&amp;tblAllCourses[Type],0),MATCH(H$7,tblAllCourses[[#Headers],[Prerequisite 1]:[Prerequisite 7]],0))),IF(INDEX(tblAllCourses[[Prerequisite 1]:[Prerequisite 7]],MATCH($A11,tblAllCourses[Course Code],0),MATCH(H$7,tblAllCourses[[#Headers],[Prerequisite 1]:[Prerequisite 7]],0))=0,"",INDEX(tblAllCourses[[Prerequisite 1]:[Prerequisite 7]],MATCH($A11,tblAllCourses[Course Code],0),MATCH(H$7,tblAllCourses[[#Headers],[Prerequisite 1]:[Prerequisite 7]],0))))))</f>
        <v/>
      </c>
      <c r="I11" s="168" t="str" cm="1">
        <f t="array" ref="I11">IF(ISBLANK($A11),"",IF(ISBLANK($F11),"Course Type?",_xlfn.IFNA(IF(INDEX(tblAllCourses[[Prerequisite 1]:[Prerequisite 7]],MATCH($A11&amp;$F11,tblAllCourses[Course Code]&amp;tblAllCourses[Type],0),MATCH(I$7,tblAllCourses[[#Headers],[Prerequisite 1]:[Prerequisite 7]],0))=0,"",INDEX(tblAllCourses[[Prerequisite 1]:[Prerequisite 7]],MATCH($A11&amp;$F11,tblAllCourses[Course Code]&amp;tblAllCourses[Type],0),MATCH(I$7,tblAllCourses[[#Headers],[Prerequisite 1]:[Prerequisite 7]],0))),IF(INDEX(tblAllCourses[[Prerequisite 1]:[Prerequisite 7]],MATCH($A11,tblAllCourses[Course Code],0),MATCH(I$7,tblAllCourses[[#Headers],[Prerequisite 1]:[Prerequisite 7]],0))=0,"",INDEX(tblAllCourses[[Prerequisite 1]:[Prerequisite 7]],MATCH($A11,tblAllCourses[Course Code],0),MATCH(I$7,tblAllCourses[[#Headers],[Prerequisite 1]:[Prerequisite 7]],0))))))</f>
        <v/>
      </c>
      <c r="J11" s="168" t="str" cm="1">
        <f t="array" ref="J11">IF(ISBLANK($A11),"",IF(ISBLANK($F11),"Course Type?",_xlfn.IFNA(IF(INDEX(tblAllCourses[[Prerequisite 1]:[Prerequisite 7]],MATCH($A11&amp;$F11,tblAllCourses[Course Code]&amp;tblAllCourses[Type],0),MATCH(J$7,tblAllCourses[[#Headers],[Prerequisite 1]:[Prerequisite 7]],0))=0,"",INDEX(tblAllCourses[[Prerequisite 1]:[Prerequisite 7]],MATCH($A11&amp;$F11,tblAllCourses[Course Code]&amp;tblAllCourses[Type],0),MATCH(J$7,tblAllCourses[[#Headers],[Prerequisite 1]:[Prerequisite 7]],0))),IF(INDEX(tblAllCourses[[Prerequisite 1]:[Prerequisite 7]],MATCH($A11,tblAllCourses[Course Code],0),MATCH(J$7,tblAllCourses[[#Headers],[Prerequisite 1]:[Prerequisite 7]],0))=0,"",INDEX(tblAllCourses[[Prerequisite 1]:[Prerequisite 7]],MATCH($A11,tblAllCourses[Course Code],0),MATCH(J$7,tblAllCourses[[#Headers],[Prerequisite 1]:[Prerequisite 7]],0))))))</f>
        <v/>
      </c>
      <c r="K11" s="168" t="str" cm="1">
        <f t="array" ref="K11">IF(ISBLANK($A11),"",IF(ISBLANK($F11),"Course Type?",_xlfn.IFNA(IF(INDEX(tblAllCourses[[Prerequisite 1]:[Prerequisite 7]],MATCH($A11&amp;$F11,tblAllCourses[Course Code]&amp;tblAllCourses[Type],0),MATCH(K$7,tblAllCourses[[#Headers],[Prerequisite 1]:[Prerequisite 7]],0))=0,"",INDEX(tblAllCourses[[Prerequisite 1]:[Prerequisite 7]],MATCH($A11&amp;$F11,tblAllCourses[Course Code]&amp;tblAllCourses[Type],0),MATCH(K$7,tblAllCourses[[#Headers],[Prerequisite 1]:[Prerequisite 7]],0))),IF(INDEX(tblAllCourses[[Prerequisite 1]:[Prerequisite 7]],MATCH($A11,tblAllCourses[Course Code],0),MATCH(K$7,tblAllCourses[[#Headers],[Prerequisite 1]:[Prerequisite 7]],0))=0,"",INDEX(tblAllCourses[[Prerequisite 1]:[Prerequisite 7]],MATCH($A11,tblAllCourses[Course Code],0),MATCH(K$7,tblAllCourses[[#Headers],[Prerequisite 1]:[Prerequisite 7]],0))))))</f>
        <v/>
      </c>
      <c r="L11" s="168" t="str" cm="1">
        <f t="array" ref="L11">IF(ISBLANK($A11),"",IF(ISBLANK($F11),"Course Type?",_xlfn.IFNA(IF(INDEX(tblAllCourses[[Prerequisite 1]:[Prerequisite 7]],MATCH($A11&amp;$F11,tblAllCourses[Course Code]&amp;tblAllCourses[Type],0),MATCH(L$7,tblAllCourses[[#Headers],[Prerequisite 1]:[Prerequisite 7]],0))=0,"",INDEX(tblAllCourses[[Prerequisite 1]:[Prerequisite 7]],MATCH($A11&amp;$F11,tblAllCourses[Course Code]&amp;tblAllCourses[Type],0),MATCH(L$7,tblAllCourses[[#Headers],[Prerequisite 1]:[Prerequisite 7]],0))),IF(INDEX(tblAllCourses[[Prerequisite 1]:[Prerequisite 7]],MATCH($A11,tblAllCourses[Course Code],0),MATCH(L$7,tblAllCourses[[#Headers],[Prerequisite 1]:[Prerequisite 7]],0))=0,"",INDEX(tblAllCourses[[Prerequisite 1]:[Prerequisite 7]],MATCH($A11,tblAllCourses[Course Code],0),MATCH(L$7,tblAllCourses[[#Headers],[Prerequisite 1]:[Prerequisite 7]],0))))))</f>
        <v/>
      </c>
      <c r="M11" s="168" t="str" cm="1">
        <f t="array" ref="M11">IF(ISBLANK($A11),"",IF(ISBLANK($F11),"Course Type?",_xlfn.IFNA(IF(INDEX(tblAllCourses[[Prerequisite 1]:[Prerequisite 7]],MATCH($A11&amp;$F11,tblAllCourses[Course Code]&amp;tblAllCourses[Type],0),MATCH(M$7,tblAllCourses[[#Headers],[Prerequisite 1]:[Prerequisite 7]],0))=0,"",INDEX(tblAllCourses[[Prerequisite 1]:[Prerequisite 7]],MATCH($A11&amp;$F11,tblAllCourses[Course Code]&amp;tblAllCourses[Type],0),MATCH(M$7,tblAllCourses[[#Headers],[Prerequisite 1]:[Prerequisite 7]],0))),IF(INDEX(tblAllCourses[[Prerequisite 1]:[Prerequisite 7]],MATCH($A11,tblAllCourses[Course Code],0),MATCH(M$7,tblAllCourses[[#Headers],[Prerequisite 1]:[Prerequisite 7]],0))=0,"",INDEX(tblAllCourses[[Prerequisite 1]:[Prerequisite 7]],MATCH($A11,tblAllCourses[Course Code],0),MATCH(M$7,tblAllCourses[[#Headers],[Prerequisite 1]:[Prerequisite 7]],0))))))</f>
        <v/>
      </c>
      <c r="N11" s="24"/>
    </row>
    <row r="12" spans="1:14" x14ac:dyDescent="0.55000000000000004">
      <c r="A12" s="7" t="s">
        <v>74</v>
      </c>
      <c r="B12" s="8" t="s">
        <v>75</v>
      </c>
      <c r="C12" s="9">
        <v>3</v>
      </c>
      <c r="D12" s="23"/>
      <c r="E12" s="9" t="str">
        <f>IF(_xlfn.IFNA(VLOOKUP(D12,Tables!$D$2:$E$11,2,FALSE),0)&gt;=_xlfn.IFNA(VLOOKUP(VLOOKUP(F12,Tables!$A$2:$B$11,2,FALSE),Tables!$D$2:$E$11,2,FALSE),1),"Pass","")</f>
        <v/>
      </c>
      <c r="F12" s="9" t="str">
        <f>VLOOKUP(A12,tblAllCourses[[Course Code]:[Type]],5,FALSE)</f>
        <v>Bus Core</v>
      </c>
      <c r="G12" s="168" t="str" cm="1">
        <f t="array" ref="G12">IF(ISBLANK($A12),"",IF(ISBLANK($F12),"Course Type?",_xlfn.IFNA(IF(INDEX(tblAllCourses[[Prerequisite 1]:[Prerequisite 7]],MATCH($A12&amp;$F12,tblAllCourses[Course Code]&amp;tblAllCourses[Type],0),MATCH(G$7,tblAllCourses[[#Headers],[Prerequisite 1]:[Prerequisite 7]],0))=0,"",INDEX(tblAllCourses[[Prerequisite 1]:[Prerequisite 7]],MATCH($A12&amp;$F12,tblAllCourses[Course Code]&amp;tblAllCourses[Type],0),MATCH(G$7,tblAllCourses[[#Headers],[Prerequisite 1]:[Prerequisite 7]],0))),IF(INDEX(tblAllCourses[[Prerequisite 1]:[Prerequisite 7]],MATCH($A12,tblAllCourses[Course Code],0),MATCH(G$7,tblAllCourses[[#Headers],[Prerequisite 1]:[Prerequisite 7]],0))=0,"",INDEX(tblAllCourses[[Prerequisite 1]:[Prerequisite 7]],MATCH($A12,tblAllCourses[Course Code],0),MATCH(G$7,tblAllCourses[[#Headers],[Prerequisite 1]:[Prerequisite 7]],0))))))</f>
        <v/>
      </c>
      <c r="H12" s="168" t="str" cm="1">
        <f t="array" ref="H12">IF(ISBLANK($A12),"",IF(ISBLANK($F12),"Course Type?",_xlfn.IFNA(IF(INDEX(tblAllCourses[[Prerequisite 1]:[Prerequisite 7]],MATCH($A12&amp;$F12,tblAllCourses[Course Code]&amp;tblAllCourses[Type],0),MATCH(H$7,tblAllCourses[[#Headers],[Prerequisite 1]:[Prerequisite 7]],0))=0,"",INDEX(tblAllCourses[[Prerequisite 1]:[Prerequisite 7]],MATCH($A12&amp;$F12,tblAllCourses[Course Code]&amp;tblAllCourses[Type],0),MATCH(H$7,tblAllCourses[[#Headers],[Prerequisite 1]:[Prerequisite 7]],0))),IF(INDEX(tblAllCourses[[Prerequisite 1]:[Prerequisite 7]],MATCH($A12,tblAllCourses[Course Code],0),MATCH(H$7,tblAllCourses[[#Headers],[Prerequisite 1]:[Prerequisite 7]],0))=0,"",INDEX(tblAllCourses[[Prerequisite 1]:[Prerequisite 7]],MATCH($A12,tblAllCourses[Course Code],0),MATCH(H$7,tblAllCourses[[#Headers],[Prerequisite 1]:[Prerequisite 7]],0))))))</f>
        <v/>
      </c>
      <c r="I12" s="168" t="str" cm="1">
        <f t="array" ref="I12">IF(ISBLANK($A12),"",IF(ISBLANK($F12),"Course Type?",_xlfn.IFNA(IF(INDEX(tblAllCourses[[Prerequisite 1]:[Prerequisite 7]],MATCH($A12&amp;$F12,tblAllCourses[Course Code]&amp;tblAllCourses[Type],0),MATCH(I$7,tblAllCourses[[#Headers],[Prerequisite 1]:[Prerequisite 7]],0))=0,"",INDEX(tblAllCourses[[Prerequisite 1]:[Prerequisite 7]],MATCH($A12&amp;$F12,tblAllCourses[Course Code]&amp;tblAllCourses[Type],0),MATCH(I$7,tblAllCourses[[#Headers],[Prerequisite 1]:[Prerequisite 7]],0))),IF(INDEX(tblAllCourses[[Prerequisite 1]:[Prerequisite 7]],MATCH($A12,tblAllCourses[Course Code],0),MATCH(I$7,tblAllCourses[[#Headers],[Prerequisite 1]:[Prerequisite 7]],0))=0,"",INDEX(tblAllCourses[[Prerequisite 1]:[Prerequisite 7]],MATCH($A12,tblAllCourses[Course Code],0),MATCH(I$7,tblAllCourses[[#Headers],[Prerequisite 1]:[Prerequisite 7]],0))))))</f>
        <v/>
      </c>
      <c r="J12" s="168" t="str" cm="1">
        <f t="array" ref="J12">IF(ISBLANK($A12),"",IF(ISBLANK($F12),"Course Type?",_xlfn.IFNA(IF(INDEX(tblAllCourses[[Prerequisite 1]:[Prerequisite 7]],MATCH($A12&amp;$F12,tblAllCourses[Course Code]&amp;tblAllCourses[Type],0),MATCH(J$7,tblAllCourses[[#Headers],[Prerequisite 1]:[Prerequisite 7]],0))=0,"",INDEX(tblAllCourses[[Prerequisite 1]:[Prerequisite 7]],MATCH($A12&amp;$F12,tblAllCourses[Course Code]&amp;tblAllCourses[Type],0),MATCH(J$7,tblAllCourses[[#Headers],[Prerequisite 1]:[Prerequisite 7]],0))),IF(INDEX(tblAllCourses[[Prerequisite 1]:[Prerequisite 7]],MATCH($A12,tblAllCourses[Course Code],0),MATCH(J$7,tblAllCourses[[#Headers],[Prerequisite 1]:[Prerequisite 7]],0))=0,"",INDEX(tblAllCourses[[Prerequisite 1]:[Prerequisite 7]],MATCH($A12,tblAllCourses[Course Code],0),MATCH(J$7,tblAllCourses[[#Headers],[Prerequisite 1]:[Prerequisite 7]],0))))))</f>
        <v/>
      </c>
      <c r="K12" s="168" t="str" cm="1">
        <f t="array" ref="K12">IF(ISBLANK($A12),"",IF(ISBLANK($F12),"Course Type?",_xlfn.IFNA(IF(INDEX(tblAllCourses[[Prerequisite 1]:[Prerequisite 7]],MATCH($A12&amp;$F12,tblAllCourses[Course Code]&amp;tblAllCourses[Type],0),MATCH(K$7,tblAllCourses[[#Headers],[Prerequisite 1]:[Prerequisite 7]],0))=0,"",INDEX(tblAllCourses[[Prerequisite 1]:[Prerequisite 7]],MATCH($A12&amp;$F12,tblAllCourses[Course Code]&amp;tblAllCourses[Type],0),MATCH(K$7,tblAllCourses[[#Headers],[Prerequisite 1]:[Prerequisite 7]],0))),IF(INDEX(tblAllCourses[[Prerequisite 1]:[Prerequisite 7]],MATCH($A12,tblAllCourses[Course Code],0),MATCH(K$7,tblAllCourses[[#Headers],[Prerequisite 1]:[Prerequisite 7]],0))=0,"",INDEX(tblAllCourses[[Prerequisite 1]:[Prerequisite 7]],MATCH($A12,tblAllCourses[Course Code],0),MATCH(K$7,tblAllCourses[[#Headers],[Prerequisite 1]:[Prerequisite 7]],0))))))</f>
        <v/>
      </c>
      <c r="L12" s="168" t="str" cm="1">
        <f t="array" ref="L12">IF(ISBLANK($A12),"",IF(ISBLANK($F12),"Course Type?",_xlfn.IFNA(IF(INDEX(tblAllCourses[[Prerequisite 1]:[Prerequisite 7]],MATCH($A12&amp;$F12,tblAllCourses[Course Code]&amp;tblAllCourses[Type],0),MATCH(L$7,tblAllCourses[[#Headers],[Prerequisite 1]:[Prerequisite 7]],0))=0,"",INDEX(tblAllCourses[[Prerequisite 1]:[Prerequisite 7]],MATCH($A12&amp;$F12,tblAllCourses[Course Code]&amp;tblAllCourses[Type],0),MATCH(L$7,tblAllCourses[[#Headers],[Prerequisite 1]:[Prerequisite 7]],0))),IF(INDEX(tblAllCourses[[Prerequisite 1]:[Prerequisite 7]],MATCH($A12,tblAllCourses[Course Code],0),MATCH(L$7,tblAllCourses[[#Headers],[Prerequisite 1]:[Prerequisite 7]],0))=0,"",INDEX(tblAllCourses[[Prerequisite 1]:[Prerequisite 7]],MATCH($A12,tblAllCourses[Course Code],0),MATCH(L$7,tblAllCourses[[#Headers],[Prerequisite 1]:[Prerequisite 7]],0))))))</f>
        <v/>
      </c>
      <c r="M12" s="168" t="str" cm="1">
        <f t="array" ref="M12">IF(ISBLANK($A12),"",IF(ISBLANK($F12),"Course Type?",_xlfn.IFNA(IF(INDEX(tblAllCourses[[Prerequisite 1]:[Prerequisite 7]],MATCH($A12&amp;$F12,tblAllCourses[Course Code]&amp;tblAllCourses[Type],0),MATCH(M$7,tblAllCourses[[#Headers],[Prerequisite 1]:[Prerequisite 7]],0))=0,"",INDEX(tblAllCourses[[Prerequisite 1]:[Prerequisite 7]],MATCH($A12&amp;$F12,tblAllCourses[Course Code]&amp;tblAllCourses[Type],0),MATCH(M$7,tblAllCourses[[#Headers],[Prerequisite 1]:[Prerequisite 7]],0))),IF(INDEX(tblAllCourses[[Prerequisite 1]:[Prerequisite 7]],MATCH($A12,tblAllCourses[Course Code],0),MATCH(M$7,tblAllCourses[[#Headers],[Prerequisite 1]:[Prerequisite 7]],0))=0,"",INDEX(tblAllCourses[[Prerequisite 1]:[Prerequisite 7]],MATCH($A12,tblAllCourses[Course Code],0),MATCH(M$7,tblAllCourses[[#Headers],[Prerequisite 1]:[Prerequisite 7]],0))))))</f>
        <v/>
      </c>
      <c r="N12" s="24"/>
    </row>
    <row r="13" spans="1:14" x14ac:dyDescent="0.55000000000000004">
      <c r="A13" s="7" t="s">
        <v>76</v>
      </c>
      <c r="B13" s="8" t="s">
        <v>77</v>
      </c>
      <c r="C13" s="9">
        <v>3</v>
      </c>
      <c r="D13" s="23"/>
      <c r="E13" s="9" t="str">
        <f>IF(_xlfn.IFNA(VLOOKUP(D13,Tables!$D$2:$E$11,2,FALSE),0)&gt;=_xlfn.IFNA(VLOOKUP(VLOOKUP(F13,Tables!$A$2:$B$11,2,FALSE),Tables!$D$2:$E$11,2,FALSE),1),"Pass","")</f>
        <v/>
      </c>
      <c r="F13" s="9" t="str">
        <f>VLOOKUP(A13,tblAllCourses[[Course Code]:[Type]],5,FALSE)</f>
        <v>Bus Core</v>
      </c>
      <c r="G13" s="168" t="str" cm="1">
        <f t="array" ref="G13">IF(ISBLANK($A13),"",IF(ISBLANK($F13),"Course Type?",_xlfn.IFNA(IF(INDEX(tblAllCourses[[Prerequisite 1]:[Prerequisite 7]],MATCH($A13&amp;$F13,tblAllCourses[Course Code]&amp;tblAllCourses[Type],0),MATCH(G$7,tblAllCourses[[#Headers],[Prerequisite 1]:[Prerequisite 7]],0))=0,"",INDEX(tblAllCourses[[Prerequisite 1]:[Prerequisite 7]],MATCH($A13&amp;$F13,tblAllCourses[Course Code]&amp;tblAllCourses[Type],0),MATCH(G$7,tblAllCourses[[#Headers],[Prerequisite 1]:[Prerequisite 7]],0))),IF(INDEX(tblAllCourses[[Prerequisite 1]:[Prerequisite 7]],MATCH($A13,tblAllCourses[Course Code],0),MATCH(G$7,tblAllCourses[[#Headers],[Prerequisite 1]:[Prerequisite 7]],0))=0,"",INDEX(tblAllCourses[[Prerequisite 1]:[Prerequisite 7]],MATCH($A13,tblAllCourses[Course Code],0),MATCH(G$7,tblAllCourses[[#Headers],[Prerequisite 1]:[Prerequisite 7]],0))))))</f>
        <v/>
      </c>
      <c r="H13" s="168" t="str" cm="1">
        <f t="array" ref="H13">IF(ISBLANK($A13),"",IF(ISBLANK($F13),"Course Type?",_xlfn.IFNA(IF(INDEX(tblAllCourses[[Prerequisite 1]:[Prerequisite 7]],MATCH($A13&amp;$F13,tblAllCourses[Course Code]&amp;tblAllCourses[Type],0),MATCH(H$7,tblAllCourses[[#Headers],[Prerequisite 1]:[Prerequisite 7]],0))=0,"",INDEX(tblAllCourses[[Prerequisite 1]:[Prerequisite 7]],MATCH($A13&amp;$F13,tblAllCourses[Course Code]&amp;tblAllCourses[Type],0),MATCH(H$7,tblAllCourses[[#Headers],[Prerequisite 1]:[Prerequisite 7]],0))),IF(INDEX(tblAllCourses[[Prerequisite 1]:[Prerequisite 7]],MATCH($A13,tblAllCourses[Course Code],0),MATCH(H$7,tblAllCourses[[#Headers],[Prerequisite 1]:[Prerequisite 7]],0))=0,"",INDEX(tblAllCourses[[Prerequisite 1]:[Prerequisite 7]],MATCH($A13,tblAllCourses[Course Code],0),MATCH(H$7,tblAllCourses[[#Headers],[Prerequisite 1]:[Prerequisite 7]],0))))))</f>
        <v/>
      </c>
      <c r="I13" s="168" t="str" cm="1">
        <f t="array" ref="I13">IF(ISBLANK($A13),"",IF(ISBLANK($F13),"Course Type?",_xlfn.IFNA(IF(INDEX(tblAllCourses[[Prerequisite 1]:[Prerequisite 7]],MATCH($A13&amp;$F13,tblAllCourses[Course Code]&amp;tblAllCourses[Type],0),MATCH(I$7,tblAllCourses[[#Headers],[Prerequisite 1]:[Prerequisite 7]],0))=0,"",INDEX(tblAllCourses[[Prerequisite 1]:[Prerequisite 7]],MATCH($A13&amp;$F13,tblAllCourses[Course Code]&amp;tblAllCourses[Type],0),MATCH(I$7,tblAllCourses[[#Headers],[Prerequisite 1]:[Prerequisite 7]],0))),IF(INDEX(tblAllCourses[[Prerequisite 1]:[Prerequisite 7]],MATCH($A13,tblAllCourses[Course Code],0),MATCH(I$7,tblAllCourses[[#Headers],[Prerequisite 1]:[Prerequisite 7]],0))=0,"",INDEX(tblAllCourses[[Prerequisite 1]:[Prerequisite 7]],MATCH($A13,tblAllCourses[Course Code],0),MATCH(I$7,tblAllCourses[[#Headers],[Prerequisite 1]:[Prerequisite 7]],0))))))</f>
        <v/>
      </c>
      <c r="J13" s="168" t="str" cm="1">
        <f t="array" ref="J13">IF(ISBLANK($A13),"",IF(ISBLANK($F13),"Course Type?",_xlfn.IFNA(IF(INDEX(tblAllCourses[[Prerequisite 1]:[Prerequisite 7]],MATCH($A13&amp;$F13,tblAllCourses[Course Code]&amp;tblAllCourses[Type],0),MATCH(J$7,tblAllCourses[[#Headers],[Prerequisite 1]:[Prerequisite 7]],0))=0,"",INDEX(tblAllCourses[[Prerequisite 1]:[Prerequisite 7]],MATCH($A13&amp;$F13,tblAllCourses[Course Code]&amp;tblAllCourses[Type],0),MATCH(J$7,tblAllCourses[[#Headers],[Prerequisite 1]:[Prerequisite 7]],0))),IF(INDEX(tblAllCourses[[Prerequisite 1]:[Prerequisite 7]],MATCH($A13,tblAllCourses[Course Code],0),MATCH(J$7,tblAllCourses[[#Headers],[Prerequisite 1]:[Prerequisite 7]],0))=0,"",INDEX(tblAllCourses[[Prerequisite 1]:[Prerequisite 7]],MATCH($A13,tblAllCourses[Course Code],0),MATCH(J$7,tblAllCourses[[#Headers],[Prerequisite 1]:[Prerequisite 7]],0))))))</f>
        <v/>
      </c>
      <c r="K13" s="168" t="str" cm="1">
        <f t="array" ref="K13">IF(ISBLANK($A13),"",IF(ISBLANK($F13),"Course Type?",_xlfn.IFNA(IF(INDEX(tblAllCourses[[Prerequisite 1]:[Prerequisite 7]],MATCH($A13&amp;$F13,tblAllCourses[Course Code]&amp;tblAllCourses[Type],0),MATCH(K$7,tblAllCourses[[#Headers],[Prerequisite 1]:[Prerequisite 7]],0))=0,"",INDEX(tblAllCourses[[Prerequisite 1]:[Prerequisite 7]],MATCH($A13&amp;$F13,tblAllCourses[Course Code]&amp;tblAllCourses[Type],0),MATCH(K$7,tblAllCourses[[#Headers],[Prerequisite 1]:[Prerequisite 7]],0))),IF(INDEX(tblAllCourses[[Prerequisite 1]:[Prerequisite 7]],MATCH($A13,tblAllCourses[Course Code],0),MATCH(K$7,tblAllCourses[[#Headers],[Prerequisite 1]:[Prerequisite 7]],0))=0,"",INDEX(tblAllCourses[[Prerequisite 1]:[Prerequisite 7]],MATCH($A13,tblAllCourses[Course Code],0),MATCH(K$7,tblAllCourses[[#Headers],[Prerequisite 1]:[Prerequisite 7]],0))))))</f>
        <v/>
      </c>
      <c r="L13" s="168" t="str" cm="1">
        <f t="array" ref="L13">IF(ISBLANK($A13),"",IF(ISBLANK($F13),"Course Type?",_xlfn.IFNA(IF(INDEX(tblAllCourses[[Prerequisite 1]:[Prerequisite 7]],MATCH($A13&amp;$F13,tblAllCourses[Course Code]&amp;tblAllCourses[Type],0),MATCH(L$7,tblAllCourses[[#Headers],[Prerequisite 1]:[Prerequisite 7]],0))=0,"",INDEX(tblAllCourses[[Prerequisite 1]:[Prerequisite 7]],MATCH($A13&amp;$F13,tblAllCourses[Course Code]&amp;tblAllCourses[Type],0),MATCH(L$7,tblAllCourses[[#Headers],[Prerequisite 1]:[Prerequisite 7]],0))),IF(INDEX(tblAllCourses[[Prerequisite 1]:[Prerequisite 7]],MATCH($A13,tblAllCourses[Course Code],0),MATCH(L$7,tblAllCourses[[#Headers],[Prerequisite 1]:[Prerequisite 7]],0))=0,"",INDEX(tblAllCourses[[Prerequisite 1]:[Prerequisite 7]],MATCH($A13,tblAllCourses[Course Code],0),MATCH(L$7,tblAllCourses[[#Headers],[Prerequisite 1]:[Prerequisite 7]],0))))))</f>
        <v/>
      </c>
      <c r="M13" s="168" t="str" cm="1">
        <f t="array" ref="M13">IF(ISBLANK($A13),"",IF(ISBLANK($F13),"Course Type?",_xlfn.IFNA(IF(INDEX(tblAllCourses[[Prerequisite 1]:[Prerequisite 7]],MATCH($A13&amp;$F13,tblAllCourses[Course Code]&amp;tblAllCourses[Type],0),MATCH(M$7,tblAllCourses[[#Headers],[Prerequisite 1]:[Prerequisite 7]],0))=0,"",INDEX(tblAllCourses[[Prerequisite 1]:[Prerequisite 7]],MATCH($A13&amp;$F13,tblAllCourses[Course Code]&amp;tblAllCourses[Type],0),MATCH(M$7,tblAllCourses[[#Headers],[Prerequisite 1]:[Prerequisite 7]],0))),IF(INDEX(tblAllCourses[[Prerequisite 1]:[Prerequisite 7]],MATCH($A13,tblAllCourses[Course Code],0),MATCH(M$7,tblAllCourses[[#Headers],[Prerequisite 1]:[Prerequisite 7]],0))=0,"",INDEX(tblAllCourses[[Prerequisite 1]:[Prerequisite 7]],MATCH($A13,tblAllCourses[Course Code],0),MATCH(M$7,tblAllCourses[[#Headers],[Prerequisite 1]:[Prerequisite 7]],0))))))</f>
        <v/>
      </c>
      <c r="N13" s="24"/>
    </row>
    <row r="14" spans="1:14" x14ac:dyDescent="0.55000000000000004">
      <c r="A14" s="7" t="s">
        <v>78</v>
      </c>
      <c r="B14" s="8" t="s">
        <v>79</v>
      </c>
      <c r="C14" s="33">
        <v>3</v>
      </c>
      <c r="D14" s="23"/>
      <c r="E14" s="9" t="str">
        <f>IF(_xlfn.IFNA(VLOOKUP(D14,Tables!$D$2:$E$11,2,FALSE),0)&gt;=_xlfn.IFNA(VLOOKUP(VLOOKUP(F14,Tables!$A$2:$B$11,2,FALSE),Tables!$D$2:$E$11,2,FALSE),1),"Pass","")</f>
        <v/>
      </c>
      <c r="F14" s="9" t="str">
        <f>VLOOKUP(A14,tblAllCourses[[Course Code]:[Type]],5,FALSE)</f>
        <v>Gen Ed</v>
      </c>
      <c r="G14" s="168" t="str" cm="1">
        <f t="array" ref="G14">IF(ISBLANK($A14),"",IF(ISBLANK($F14),"Course Type?",_xlfn.IFNA(IF(INDEX(tblAllCourses[[Prerequisite 1]:[Prerequisite 7]],MATCH($A14&amp;$F14,tblAllCourses[Course Code]&amp;tblAllCourses[Type],0),MATCH(G$7,tblAllCourses[[#Headers],[Prerequisite 1]:[Prerequisite 7]],0))=0,"",INDEX(tblAllCourses[[Prerequisite 1]:[Prerequisite 7]],MATCH($A14&amp;$F14,tblAllCourses[Course Code]&amp;tblAllCourses[Type],0),MATCH(G$7,tblAllCourses[[#Headers],[Prerequisite 1]:[Prerequisite 7]],0))),IF(INDEX(tblAllCourses[[Prerequisite 1]:[Prerequisite 7]],MATCH($A14,tblAllCourses[Course Code],0),MATCH(G$7,tblAllCourses[[#Headers],[Prerequisite 1]:[Prerequisite 7]],0))=0,"",INDEX(tblAllCourses[[Prerequisite 1]:[Prerequisite 7]],MATCH($A14,tblAllCourses[Course Code],0),MATCH(G$7,tblAllCourses[[#Headers],[Prerequisite 1]:[Prerequisite 7]],0))))))</f>
        <v/>
      </c>
      <c r="H14" s="168" t="str" cm="1">
        <f t="array" ref="H14">IF(ISBLANK($A14),"",IF(ISBLANK($F14),"Course Type?",_xlfn.IFNA(IF(INDEX(tblAllCourses[[Prerequisite 1]:[Prerequisite 7]],MATCH($A14&amp;$F14,tblAllCourses[Course Code]&amp;tblAllCourses[Type],0),MATCH(H$7,tblAllCourses[[#Headers],[Prerequisite 1]:[Prerequisite 7]],0))=0,"",INDEX(tblAllCourses[[Prerequisite 1]:[Prerequisite 7]],MATCH($A14&amp;$F14,tblAllCourses[Course Code]&amp;tblAllCourses[Type],0),MATCH(H$7,tblAllCourses[[#Headers],[Prerequisite 1]:[Prerequisite 7]],0))),IF(INDEX(tblAllCourses[[Prerequisite 1]:[Prerequisite 7]],MATCH($A14,tblAllCourses[Course Code],0),MATCH(H$7,tblAllCourses[[#Headers],[Prerequisite 1]:[Prerequisite 7]],0))=0,"",INDEX(tblAllCourses[[Prerequisite 1]:[Prerequisite 7]],MATCH($A14,tblAllCourses[Course Code],0),MATCH(H$7,tblAllCourses[[#Headers],[Prerequisite 1]:[Prerequisite 7]],0))))))</f>
        <v/>
      </c>
      <c r="I14" s="168" t="str" cm="1">
        <f t="array" ref="I14">IF(ISBLANK($A14),"",IF(ISBLANK($F14),"Course Type?",_xlfn.IFNA(IF(INDEX(tblAllCourses[[Prerequisite 1]:[Prerequisite 7]],MATCH($A14&amp;$F14,tblAllCourses[Course Code]&amp;tblAllCourses[Type],0),MATCH(I$7,tblAllCourses[[#Headers],[Prerequisite 1]:[Prerequisite 7]],0))=0,"",INDEX(tblAllCourses[[Prerequisite 1]:[Prerequisite 7]],MATCH($A14&amp;$F14,tblAllCourses[Course Code]&amp;tblAllCourses[Type],0),MATCH(I$7,tblAllCourses[[#Headers],[Prerequisite 1]:[Prerequisite 7]],0))),IF(INDEX(tblAllCourses[[Prerequisite 1]:[Prerequisite 7]],MATCH($A14,tblAllCourses[Course Code],0),MATCH(I$7,tblAllCourses[[#Headers],[Prerequisite 1]:[Prerequisite 7]],0))=0,"",INDEX(tblAllCourses[[Prerequisite 1]:[Prerequisite 7]],MATCH($A14,tblAllCourses[Course Code],0),MATCH(I$7,tblAllCourses[[#Headers],[Prerequisite 1]:[Prerequisite 7]],0))))))</f>
        <v/>
      </c>
      <c r="J14" s="168" t="str" cm="1">
        <f t="array" ref="J14">IF(ISBLANK($A14),"",IF(ISBLANK($F14),"Course Type?",_xlfn.IFNA(IF(INDEX(tblAllCourses[[Prerequisite 1]:[Prerequisite 7]],MATCH($A14&amp;$F14,tblAllCourses[Course Code]&amp;tblAllCourses[Type],0),MATCH(J$7,tblAllCourses[[#Headers],[Prerequisite 1]:[Prerequisite 7]],0))=0,"",INDEX(tblAllCourses[[Prerequisite 1]:[Prerequisite 7]],MATCH($A14&amp;$F14,tblAllCourses[Course Code]&amp;tblAllCourses[Type],0),MATCH(J$7,tblAllCourses[[#Headers],[Prerequisite 1]:[Prerequisite 7]],0))),IF(INDEX(tblAllCourses[[Prerequisite 1]:[Prerequisite 7]],MATCH($A14,tblAllCourses[Course Code],0),MATCH(J$7,tblAllCourses[[#Headers],[Prerequisite 1]:[Prerequisite 7]],0))=0,"",INDEX(tblAllCourses[[Prerequisite 1]:[Prerequisite 7]],MATCH($A14,tblAllCourses[Course Code],0),MATCH(J$7,tblAllCourses[[#Headers],[Prerequisite 1]:[Prerequisite 7]],0))))))</f>
        <v/>
      </c>
      <c r="K14" s="168" t="str" cm="1">
        <f t="array" ref="K14">IF(ISBLANK($A14),"",IF(ISBLANK($F14),"Course Type?",_xlfn.IFNA(IF(INDEX(tblAllCourses[[Prerequisite 1]:[Prerequisite 7]],MATCH($A14&amp;$F14,tblAllCourses[Course Code]&amp;tblAllCourses[Type],0),MATCH(K$7,tblAllCourses[[#Headers],[Prerequisite 1]:[Prerequisite 7]],0))=0,"",INDEX(tblAllCourses[[Prerequisite 1]:[Prerequisite 7]],MATCH($A14&amp;$F14,tblAllCourses[Course Code]&amp;tblAllCourses[Type],0),MATCH(K$7,tblAllCourses[[#Headers],[Prerequisite 1]:[Prerequisite 7]],0))),IF(INDEX(tblAllCourses[[Prerequisite 1]:[Prerequisite 7]],MATCH($A14,tblAllCourses[Course Code],0),MATCH(K$7,tblAllCourses[[#Headers],[Prerequisite 1]:[Prerequisite 7]],0))=0,"",INDEX(tblAllCourses[[Prerequisite 1]:[Prerequisite 7]],MATCH($A14,tblAllCourses[Course Code],0),MATCH(K$7,tblAllCourses[[#Headers],[Prerequisite 1]:[Prerequisite 7]],0))))))</f>
        <v/>
      </c>
      <c r="L14" s="168" t="str" cm="1">
        <f t="array" ref="L14">IF(ISBLANK($A14),"",IF(ISBLANK($F14),"Course Type?",_xlfn.IFNA(IF(INDEX(tblAllCourses[[Prerequisite 1]:[Prerequisite 7]],MATCH($A14&amp;$F14,tblAllCourses[Course Code]&amp;tblAllCourses[Type],0),MATCH(L$7,tblAllCourses[[#Headers],[Prerequisite 1]:[Prerequisite 7]],0))=0,"",INDEX(tblAllCourses[[Prerequisite 1]:[Prerequisite 7]],MATCH($A14&amp;$F14,tblAllCourses[Course Code]&amp;tblAllCourses[Type],0),MATCH(L$7,tblAllCourses[[#Headers],[Prerequisite 1]:[Prerequisite 7]],0))),IF(INDEX(tblAllCourses[[Prerequisite 1]:[Prerequisite 7]],MATCH($A14,tblAllCourses[Course Code],0),MATCH(L$7,tblAllCourses[[#Headers],[Prerequisite 1]:[Prerequisite 7]],0))=0,"",INDEX(tblAllCourses[[Prerequisite 1]:[Prerequisite 7]],MATCH($A14,tblAllCourses[Course Code],0),MATCH(L$7,tblAllCourses[[#Headers],[Prerequisite 1]:[Prerequisite 7]],0))))))</f>
        <v/>
      </c>
      <c r="M14" s="168" t="str" cm="1">
        <f t="array" ref="M14">IF(ISBLANK($A14),"",IF(ISBLANK($F14),"Course Type?",_xlfn.IFNA(IF(INDEX(tblAllCourses[[Prerequisite 1]:[Prerequisite 7]],MATCH($A14&amp;$F14,tblAllCourses[Course Code]&amp;tblAllCourses[Type],0),MATCH(M$7,tblAllCourses[[#Headers],[Prerequisite 1]:[Prerequisite 7]],0))=0,"",INDEX(tblAllCourses[[Prerequisite 1]:[Prerequisite 7]],MATCH($A14&amp;$F14,tblAllCourses[Course Code]&amp;tblAllCourses[Type],0),MATCH(M$7,tblAllCourses[[#Headers],[Prerequisite 1]:[Prerequisite 7]],0))),IF(INDEX(tblAllCourses[[Prerequisite 1]:[Prerequisite 7]],MATCH($A14,tblAllCourses[Course Code],0),MATCH(M$7,tblAllCourses[[#Headers],[Prerequisite 1]:[Prerequisite 7]],0))=0,"",INDEX(tblAllCourses[[Prerequisite 1]:[Prerequisite 7]],MATCH($A14,tblAllCourses[Course Code],0),MATCH(M$7,tblAllCourses[[#Headers],[Prerequisite 1]:[Prerequisite 7]],0))))))</f>
        <v/>
      </c>
      <c r="N14" s="34"/>
    </row>
    <row r="15" spans="1:14" x14ac:dyDescent="0.55000000000000004">
      <c r="A15" s="7"/>
      <c r="B15" s="8"/>
      <c r="C15" s="11">
        <f>SUM(C8:C14)</f>
        <v>19</v>
      </c>
      <c r="D15" s="9"/>
      <c r="E15" s="9"/>
      <c r="F15" s="9"/>
      <c r="G15" s="168"/>
      <c r="H15" s="168"/>
      <c r="I15" s="168"/>
      <c r="J15" s="168"/>
      <c r="K15" s="168"/>
      <c r="L15" s="168"/>
      <c r="M15" s="168"/>
      <c r="N15" s="9"/>
    </row>
    <row r="16" spans="1:14" x14ac:dyDescent="0.55000000000000004">
      <c r="A16" s="2" t="s">
        <v>19</v>
      </c>
      <c r="B16" s="2" t="s">
        <v>15</v>
      </c>
      <c r="C16" s="11"/>
      <c r="D16" s="11"/>
      <c r="E16" s="11"/>
      <c r="F16" s="11"/>
      <c r="G16" s="169"/>
      <c r="H16" s="169"/>
      <c r="I16" s="169"/>
      <c r="J16" s="169"/>
      <c r="K16" s="169"/>
      <c r="L16" s="169"/>
      <c r="M16" s="169"/>
      <c r="N16" s="11"/>
    </row>
    <row r="17" spans="1:14" x14ac:dyDescent="0.55000000000000004">
      <c r="A17" s="4" t="s">
        <v>3</v>
      </c>
      <c r="B17" s="5" t="s">
        <v>4</v>
      </c>
      <c r="C17" s="6" t="s">
        <v>5</v>
      </c>
      <c r="D17" s="6" t="s">
        <v>6</v>
      </c>
      <c r="E17" s="6"/>
      <c r="F17" s="6" t="s">
        <v>40</v>
      </c>
      <c r="G17" s="89" t="s">
        <v>36</v>
      </c>
      <c r="H17" s="89" t="s">
        <v>37</v>
      </c>
      <c r="I17" s="89" t="s">
        <v>38</v>
      </c>
      <c r="J17" s="89" t="s">
        <v>39</v>
      </c>
      <c r="K17" s="89" t="s">
        <v>598</v>
      </c>
      <c r="L17" s="89" t="s">
        <v>791</v>
      </c>
      <c r="M17" s="89" t="s">
        <v>795</v>
      </c>
      <c r="N17" s="6" t="s">
        <v>7</v>
      </c>
    </row>
    <row r="18" spans="1:14" x14ac:dyDescent="0.55000000000000004">
      <c r="A18" s="7" t="s">
        <v>80</v>
      </c>
      <c r="B18" s="10" t="s">
        <v>16</v>
      </c>
      <c r="C18" s="33">
        <v>3</v>
      </c>
      <c r="D18" s="23"/>
      <c r="E18" s="9" t="str">
        <f>IF(_xlfn.IFNA(VLOOKUP(D18,Tables!$D$2:$E$11,2,FALSE),0)&gt;=_xlfn.IFNA(VLOOKUP(VLOOKUP(F18,Tables!$A$2:$B$11,2,FALSE),Tables!$D$2:$E$11,2,FALSE),1),"Pass","")</f>
        <v/>
      </c>
      <c r="F18" s="9" t="str">
        <f>VLOOKUP(A18,tblAllCourses[[Course Code]:[Type]],5,FALSE)</f>
        <v>Bus Core</v>
      </c>
      <c r="G18" s="168" t="str" cm="1">
        <f t="array" ref="G18">IF(ISBLANK($A18),"",IF(ISBLANK($F18),"Course Type?",_xlfn.IFNA(IF(INDEX(tblAllCourses[[Prerequisite 1]:[Prerequisite 7]],MATCH($A18&amp;$F18,tblAllCourses[Course Code]&amp;tblAllCourses[Type],0),MATCH(G$7,tblAllCourses[[#Headers],[Prerequisite 1]:[Prerequisite 7]],0))=0,"",INDEX(tblAllCourses[[Prerequisite 1]:[Prerequisite 7]],MATCH($A18&amp;$F18,tblAllCourses[Course Code]&amp;tblAllCourses[Type],0),MATCH(G$7,tblAllCourses[[#Headers],[Prerequisite 1]:[Prerequisite 7]],0))),IF(INDEX(tblAllCourses[[Prerequisite 1]:[Prerequisite 7]],MATCH($A18,tblAllCourses[Course Code],0),MATCH(G$7,tblAllCourses[[#Headers],[Prerequisite 1]:[Prerequisite 7]],0))=0,"",INDEX(tblAllCourses[[Prerequisite 1]:[Prerequisite 7]],MATCH($A18,tblAllCourses[Course Code],0),MATCH(G$7,tblAllCourses[[#Headers],[Prerequisite 1]:[Prerequisite 7]],0))))))</f>
        <v/>
      </c>
      <c r="H18" s="168" t="str" cm="1">
        <f t="array" ref="H18">IF(ISBLANK($A18),"",IF(ISBLANK($F18),"Course Type?",_xlfn.IFNA(IF(INDEX(tblAllCourses[[Prerequisite 1]:[Prerequisite 7]],MATCH($A18&amp;$F18,tblAllCourses[Course Code]&amp;tblAllCourses[Type],0),MATCH(H$7,tblAllCourses[[#Headers],[Prerequisite 1]:[Prerequisite 7]],0))=0,"",INDEX(tblAllCourses[[Prerequisite 1]:[Prerequisite 7]],MATCH($A18&amp;$F18,tblAllCourses[Course Code]&amp;tblAllCourses[Type],0),MATCH(H$7,tblAllCourses[[#Headers],[Prerequisite 1]:[Prerequisite 7]],0))),IF(INDEX(tblAllCourses[[Prerequisite 1]:[Prerequisite 7]],MATCH($A18,tblAllCourses[Course Code],0),MATCH(H$7,tblAllCourses[[#Headers],[Prerequisite 1]:[Prerequisite 7]],0))=0,"",INDEX(tblAllCourses[[Prerequisite 1]:[Prerequisite 7]],MATCH($A18,tblAllCourses[Course Code],0),MATCH(H$7,tblAllCourses[[#Headers],[Prerequisite 1]:[Prerequisite 7]],0))))))</f>
        <v/>
      </c>
      <c r="I18" s="168" t="str" cm="1">
        <f t="array" ref="I18">IF(ISBLANK($A18),"",IF(ISBLANK($F18),"Course Type?",_xlfn.IFNA(IF(INDEX(tblAllCourses[[Prerequisite 1]:[Prerequisite 7]],MATCH($A18&amp;$F18,tblAllCourses[Course Code]&amp;tblAllCourses[Type],0),MATCH(I$7,tblAllCourses[[#Headers],[Prerequisite 1]:[Prerequisite 7]],0))=0,"",INDEX(tblAllCourses[[Prerequisite 1]:[Prerequisite 7]],MATCH($A18&amp;$F18,tblAllCourses[Course Code]&amp;tblAllCourses[Type],0),MATCH(I$7,tblAllCourses[[#Headers],[Prerequisite 1]:[Prerequisite 7]],0))),IF(INDEX(tblAllCourses[[Prerequisite 1]:[Prerequisite 7]],MATCH($A18,tblAllCourses[Course Code],0),MATCH(I$7,tblAllCourses[[#Headers],[Prerequisite 1]:[Prerequisite 7]],0))=0,"",INDEX(tblAllCourses[[Prerequisite 1]:[Prerequisite 7]],MATCH($A18,tblAllCourses[Course Code],0),MATCH(I$7,tblAllCourses[[#Headers],[Prerequisite 1]:[Prerequisite 7]],0))))))</f>
        <v/>
      </c>
      <c r="J18" s="168" t="str" cm="1">
        <f t="array" ref="J18">IF(ISBLANK($A18),"",IF(ISBLANK($F18),"Course Type?",_xlfn.IFNA(IF(INDEX(tblAllCourses[[Prerequisite 1]:[Prerequisite 7]],MATCH($A18&amp;$F18,tblAllCourses[Course Code]&amp;tblAllCourses[Type],0),MATCH(J$7,tblAllCourses[[#Headers],[Prerequisite 1]:[Prerequisite 7]],0))=0,"",INDEX(tblAllCourses[[Prerequisite 1]:[Prerequisite 7]],MATCH($A18&amp;$F18,tblAllCourses[Course Code]&amp;tblAllCourses[Type],0),MATCH(J$7,tblAllCourses[[#Headers],[Prerequisite 1]:[Prerequisite 7]],0))),IF(INDEX(tblAllCourses[[Prerequisite 1]:[Prerequisite 7]],MATCH($A18,tblAllCourses[Course Code],0),MATCH(J$7,tblAllCourses[[#Headers],[Prerequisite 1]:[Prerequisite 7]],0))=0,"",INDEX(tblAllCourses[[Prerequisite 1]:[Prerequisite 7]],MATCH($A18,tblAllCourses[Course Code],0),MATCH(J$7,tblAllCourses[[#Headers],[Prerequisite 1]:[Prerequisite 7]],0))))))</f>
        <v/>
      </c>
      <c r="K18" s="168" t="str" cm="1">
        <f t="array" ref="K18">IF(ISBLANK($A18),"",IF(ISBLANK($F18),"Course Type?",_xlfn.IFNA(IF(INDEX(tblAllCourses[[Prerequisite 1]:[Prerequisite 7]],MATCH($A18&amp;$F18,tblAllCourses[Course Code]&amp;tblAllCourses[Type],0),MATCH(K$7,tblAllCourses[[#Headers],[Prerequisite 1]:[Prerequisite 7]],0))=0,"",INDEX(tblAllCourses[[Prerequisite 1]:[Prerequisite 7]],MATCH($A18&amp;$F18,tblAllCourses[Course Code]&amp;tblAllCourses[Type],0),MATCH(K$7,tblAllCourses[[#Headers],[Prerequisite 1]:[Prerequisite 7]],0))),IF(INDEX(tblAllCourses[[Prerequisite 1]:[Prerequisite 7]],MATCH($A18,tblAllCourses[Course Code],0),MATCH(K$7,tblAllCourses[[#Headers],[Prerequisite 1]:[Prerequisite 7]],0))=0,"",INDEX(tblAllCourses[[Prerequisite 1]:[Prerequisite 7]],MATCH($A18,tblAllCourses[Course Code],0),MATCH(K$7,tblAllCourses[[#Headers],[Prerequisite 1]:[Prerequisite 7]],0))))))</f>
        <v/>
      </c>
      <c r="L18" s="168" t="str" cm="1">
        <f t="array" ref="L18">IF(ISBLANK($A18),"",IF(ISBLANK($F18),"Course Type?",_xlfn.IFNA(IF(INDEX(tblAllCourses[[Prerequisite 1]:[Prerequisite 7]],MATCH($A18&amp;$F18,tblAllCourses[Course Code]&amp;tblAllCourses[Type],0),MATCH(L$7,tblAllCourses[[#Headers],[Prerequisite 1]:[Prerequisite 7]],0))=0,"",INDEX(tblAllCourses[[Prerequisite 1]:[Prerequisite 7]],MATCH($A18&amp;$F18,tblAllCourses[Course Code]&amp;tblAllCourses[Type],0),MATCH(L$7,tblAllCourses[[#Headers],[Prerequisite 1]:[Prerequisite 7]],0))),IF(INDEX(tblAllCourses[[Prerequisite 1]:[Prerequisite 7]],MATCH($A18,tblAllCourses[Course Code],0),MATCH(L$7,tblAllCourses[[#Headers],[Prerequisite 1]:[Prerequisite 7]],0))=0,"",INDEX(tblAllCourses[[Prerequisite 1]:[Prerequisite 7]],MATCH($A18,tblAllCourses[Course Code],0),MATCH(L$7,tblAllCourses[[#Headers],[Prerequisite 1]:[Prerequisite 7]],0))))))</f>
        <v/>
      </c>
      <c r="M18" s="168" t="str" cm="1">
        <f t="array" ref="M18">IF(ISBLANK($A18),"",IF(ISBLANK($F18),"Course Type?",_xlfn.IFNA(IF(INDEX(tblAllCourses[[Prerequisite 1]:[Prerequisite 7]],MATCH($A18&amp;$F18,tblAllCourses[Course Code]&amp;tblAllCourses[Type],0),MATCH(M$7,tblAllCourses[[#Headers],[Prerequisite 1]:[Prerequisite 7]],0))=0,"",INDEX(tblAllCourses[[Prerequisite 1]:[Prerequisite 7]],MATCH($A18&amp;$F18,tblAllCourses[Course Code]&amp;tblAllCourses[Type],0),MATCH(M$7,tblAllCourses[[#Headers],[Prerequisite 1]:[Prerequisite 7]],0))),IF(INDEX(tblAllCourses[[Prerequisite 1]:[Prerequisite 7]],MATCH($A18,tblAllCourses[Course Code],0),MATCH(M$7,tblAllCourses[[#Headers],[Prerequisite 1]:[Prerequisite 7]],0))=0,"",INDEX(tblAllCourses[[Prerequisite 1]:[Prerequisite 7]],MATCH($A18,tblAllCourses[Course Code],0),MATCH(M$7,tblAllCourses[[#Headers],[Prerequisite 1]:[Prerequisite 7]],0))))))</f>
        <v/>
      </c>
      <c r="N18" s="34"/>
    </row>
    <row r="19" spans="1:14" x14ac:dyDescent="0.55000000000000004">
      <c r="A19" s="12" t="s">
        <v>17</v>
      </c>
      <c r="B19" s="10" t="s">
        <v>18</v>
      </c>
      <c r="C19" s="33">
        <v>3</v>
      </c>
      <c r="D19" s="23"/>
      <c r="E19" s="9" t="str">
        <f>IF(_xlfn.IFNA(VLOOKUP(D19,Tables!$D$2:$E$11,2,FALSE),0)&gt;=_xlfn.IFNA(VLOOKUP(VLOOKUP(F19,Tables!$A$2:$B$11,2,FALSE),Tables!$D$2:$E$11,2,FALSE),1),"Pass","")</f>
        <v/>
      </c>
      <c r="F19" s="9" t="str">
        <f>VLOOKUP(A19,tblAllCourses[[Course Code]:[Type]],5,FALSE)</f>
        <v>Eng</v>
      </c>
      <c r="G19" s="168" t="str" cm="1">
        <f t="array" ref="G19">IF(ISBLANK($A19),"",IF(ISBLANK($F19),"Course Type?",_xlfn.IFNA(IF(INDEX(tblAllCourses[[Prerequisite 1]:[Prerequisite 7]],MATCH($A19&amp;$F19,tblAllCourses[Course Code]&amp;tblAllCourses[Type],0),MATCH(G$7,tblAllCourses[[#Headers],[Prerequisite 1]:[Prerequisite 7]],0))=0,"",INDEX(tblAllCourses[[Prerequisite 1]:[Prerequisite 7]],MATCH($A19&amp;$F19,tblAllCourses[Course Code]&amp;tblAllCourses[Type],0),MATCH(G$7,tblAllCourses[[#Headers],[Prerequisite 1]:[Prerequisite 7]],0))),IF(INDEX(tblAllCourses[[Prerequisite 1]:[Prerequisite 7]],MATCH($A19,tblAllCourses[Course Code],0),MATCH(G$7,tblAllCourses[[#Headers],[Prerequisite 1]:[Prerequisite 7]],0))=0,"",INDEX(tblAllCourses[[Prerequisite 1]:[Prerequisite 7]],MATCH($A19,tblAllCourses[Course Code],0),MATCH(G$7,tblAllCourses[[#Headers],[Prerequisite 1]:[Prerequisite 7]],0))))))</f>
        <v>BG1001</v>
      </c>
      <c r="H19" s="168" t="str" cm="1">
        <f t="array" ref="H19">IF(ISBLANK($A19),"",IF(ISBLANK($F19),"Course Type?",_xlfn.IFNA(IF(INDEX(tblAllCourses[[Prerequisite 1]:[Prerequisite 7]],MATCH($A19&amp;$F19,tblAllCourses[Course Code]&amp;tblAllCourses[Type],0),MATCH(H$7,tblAllCourses[[#Headers],[Prerequisite 1]:[Prerequisite 7]],0))=0,"",INDEX(tblAllCourses[[Prerequisite 1]:[Prerequisite 7]],MATCH($A19&amp;$F19,tblAllCourses[Course Code]&amp;tblAllCourses[Type],0),MATCH(H$7,tblAllCourses[[#Headers],[Prerequisite 1]:[Prerequisite 7]],0))),IF(INDEX(tblAllCourses[[Prerequisite 1]:[Prerequisite 7]],MATCH($A19,tblAllCourses[Course Code],0),MATCH(H$7,tblAllCourses[[#Headers],[Prerequisite 1]:[Prerequisite 7]],0))=0,"",INDEX(tblAllCourses[[Prerequisite 1]:[Prerequisite 7]],MATCH($A19,tblAllCourses[Course Code],0),MATCH(H$7,tblAllCourses[[#Headers],[Prerequisite 1]:[Prerequisite 7]],0))))))</f>
        <v/>
      </c>
      <c r="I19" s="168" t="str" cm="1">
        <f t="array" ref="I19">IF(ISBLANK($A19),"",IF(ISBLANK($F19),"Course Type?",_xlfn.IFNA(IF(INDEX(tblAllCourses[[Prerequisite 1]:[Prerequisite 7]],MATCH($A19&amp;$F19,tblAllCourses[Course Code]&amp;tblAllCourses[Type],0),MATCH(I$7,tblAllCourses[[#Headers],[Prerequisite 1]:[Prerequisite 7]],0))=0,"",INDEX(tblAllCourses[[Prerequisite 1]:[Prerequisite 7]],MATCH($A19&amp;$F19,tblAllCourses[Course Code]&amp;tblAllCourses[Type],0),MATCH(I$7,tblAllCourses[[#Headers],[Prerequisite 1]:[Prerequisite 7]],0))),IF(INDEX(tblAllCourses[[Prerequisite 1]:[Prerequisite 7]],MATCH($A19,tblAllCourses[Course Code],0),MATCH(I$7,tblAllCourses[[#Headers],[Prerequisite 1]:[Prerequisite 7]],0))=0,"",INDEX(tblAllCourses[[Prerequisite 1]:[Prerequisite 7]],MATCH($A19,tblAllCourses[Course Code],0),MATCH(I$7,tblAllCourses[[#Headers],[Prerequisite 1]:[Prerequisite 7]],0))))))</f>
        <v/>
      </c>
      <c r="J19" s="168" t="str" cm="1">
        <f t="array" ref="J19">IF(ISBLANK($A19),"",IF(ISBLANK($F19),"Course Type?",_xlfn.IFNA(IF(INDEX(tblAllCourses[[Prerequisite 1]:[Prerequisite 7]],MATCH($A19&amp;$F19,tblAllCourses[Course Code]&amp;tblAllCourses[Type],0),MATCH(J$7,tblAllCourses[[#Headers],[Prerequisite 1]:[Prerequisite 7]],0))=0,"",INDEX(tblAllCourses[[Prerequisite 1]:[Prerequisite 7]],MATCH($A19&amp;$F19,tblAllCourses[Course Code]&amp;tblAllCourses[Type],0),MATCH(J$7,tblAllCourses[[#Headers],[Prerequisite 1]:[Prerequisite 7]],0))),IF(INDEX(tblAllCourses[[Prerequisite 1]:[Prerequisite 7]],MATCH($A19,tblAllCourses[Course Code],0),MATCH(J$7,tblAllCourses[[#Headers],[Prerequisite 1]:[Prerequisite 7]],0))=0,"",INDEX(tblAllCourses[[Prerequisite 1]:[Prerequisite 7]],MATCH($A19,tblAllCourses[Course Code],0),MATCH(J$7,tblAllCourses[[#Headers],[Prerequisite 1]:[Prerequisite 7]],0))))))</f>
        <v/>
      </c>
      <c r="K19" s="168" t="str" cm="1">
        <f t="array" ref="K19">IF(ISBLANK($A19),"",IF(ISBLANK($F19),"Course Type?",_xlfn.IFNA(IF(INDEX(tblAllCourses[[Prerequisite 1]:[Prerequisite 7]],MATCH($A19&amp;$F19,tblAllCourses[Course Code]&amp;tblAllCourses[Type],0),MATCH(K$7,tblAllCourses[[#Headers],[Prerequisite 1]:[Prerequisite 7]],0))=0,"",INDEX(tblAllCourses[[Prerequisite 1]:[Prerequisite 7]],MATCH($A19&amp;$F19,tblAllCourses[Course Code]&amp;tblAllCourses[Type],0),MATCH(K$7,tblAllCourses[[#Headers],[Prerequisite 1]:[Prerequisite 7]],0))),IF(INDEX(tblAllCourses[[Prerequisite 1]:[Prerequisite 7]],MATCH($A19,tblAllCourses[Course Code],0),MATCH(K$7,tblAllCourses[[#Headers],[Prerequisite 1]:[Prerequisite 7]],0))=0,"",INDEX(tblAllCourses[[Prerequisite 1]:[Prerequisite 7]],MATCH($A19,tblAllCourses[Course Code],0),MATCH(K$7,tblAllCourses[[#Headers],[Prerequisite 1]:[Prerequisite 7]],0))))))</f>
        <v/>
      </c>
      <c r="L19" s="168" t="str" cm="1">
        <f t="array" ref="L19">IF(ISBLANK($A19),"",IF(ISBLANK($F19),"Course Type?",_xlfn.IFNA(IF(INDEX(tblAllCourses[[Prerequisite 1]:[Prerequisite 7]],MATCH($A19&amp;$F19,tblAllCourses[Course Code]&amp;tblAllCourses[Type],0),MATCH(L$7,tblAllCourses[[#Headers],[Prerequisite 1]:[Prerequisite 7]],0))=0,"",INDEX(tblAllCourses[[Prerequisite 1]:[Prerequisite 7]],MATCH($A19&amp;$F19,tblAllCourses[Course Code]&amp;tblAllCourses[Type],0),MATCH(L$7,tblAllCourses[[#Headers],[Prerequisite 1]:[Prerequisite 7]],0))),IF(INDEX(tblAllCourses[[Prerequisite 1]:[Prerequisite 7]],MATCH($A19,tblAllCourses[Course Code],0),MATCH(L$7,tblAllCourses[[#Headers],[Prerequisite 1]:[Prerequisite 7]],0))=0,"",INDEX(tblAllCourses[[Prerequisite 1]:[Prerequisite 7]],MATCH($A19,tblAllCourses[Course Code],0),MATCH(L$7,tblAllCourses[[#Headers],[Prerequisite 1]:[Prerequisite 7]],0))))))</f>
        <v/>
      </c>
      <c r="M19" s="168" t="str" cm="1">
        <f t="array" ref="M19">IF(ISBLANK($A19),"",IF(ISBLANK($F19),"Course Type?",_xlfn.IFNA(IF(INDEX(tblAllCourses[[Prerequisite 1]:[Prerequisite 7]],MATCH($A19&amp;$F19,tblAllCourses[Course Code]&amp;tblAllCourses[Type],0),MATCH(M$7,tblAllCourses[[#Headers],[Prerequisite 1]:[Prerequisite 7]],0))=0,"",INDEX(tblAllCourses[[Prerequisite 1]:[Prerequisite 7]],MATCH($A19&amp;$F19,tblAllCourses[Course Code]&amp;tblAllCourses[Type],0),MATCH(M$7,tblAllCourses[[#Headers],[Prerequisite 1]:[Prerequisite 7]],0))),IF(INDEX(tblAllCourses[[Prerequisite 1]:[Prerequisite 7]],MATCH($A19,tblAllCourses[Course Code],0),MATCH(M$7,tblAllCourses[[#Headers],[Prerequisite 1]:[Prerequisite 7]],0))=0,"",INDEX(tblAllCourses[[Prerequisite 1]:[Prerequisite 7]],MATCH($A19,tblAllCourses[Course Code],0),MATCH(M$7,tblAllCourses[[#Headers],[Prerequisite 1]:[Prerequisite 7]],0))))))</f>
        <v/>
      </c>
      <c r="N19" s="34"/>
    </row>
    <row r="20" spans="1:14" x14ac:dyDescent="0.55000000000000004">
      <c r="A20" s="12" t="s">
        <v>81</v>
      </c>
      <c r="B20" s="10" t="s">
        <v>24</v>
      </c>
      <c r="C20" s="33">
        <v>3</v>
      </c>
      <c r="D20" s="23"/>
      <c r="E20" s="9" t="str">
        <f>IF(_xlfn.IFNA(VLOOKUP(D20,Tables!$D$2:$E$11,2,FALSE),0)&gt;=_xlfn.IFNA(VLOOKUP(VLOOKUP(F20,Tables!$A$2:$B$11,2,FALSE),Tables!$D$2:$E$11,2,FALSE),1),"Pass","")</f>
        <v/>
      </c>
      <c r="F20" s="9" t="str">
        <f>VLOOKUP(A20,tblAllCourses[[Course Code]:[Type]],5,FALSE)</f>
        <v>Gen Ed</v>
      </c>
      <c r="G20" s="168" t="str" cm="1">
        <f t="array" ref="G20">IF(ISBLANK($A20),"",IF(ISBLANK($F20),"Course Type?",_xlfn.IFNA(IF(INDEX(tblAllCourses[[Prerequisite 1]:[Prerequisite 7]],MATCH($A20&amp;$F20,tblAllCourses[Course Code]&amp;tblAllCourses[Type],0),MATCH(G$7,tblAllCourses[[#Headers],[Prerequisite 1]:[Prerequisite 7]],0))=0,"",INDEX(tblAllCourses[[Prerequisite 1]:[Prerequisite 7]],MATCH($A20&amp;$F20,tblAllCourses[Course Code]&amp;tblAllCourses[Type],0),MATCH(G$7,tblAllCourses[[#Headers],[Prerequisite 1]:[Prerequisite 7]],0))),IF(INDEX(tblAllCourses[[Prerequisite 1]:[Prerequisite 7]],MATCH($A20,tblAllCourses[Course Code],0),MATCH(G$7,tblAllCourses[[#Headers],[Prerequisite 1]:[Prerequisite 7]],0))=0,"",INDEX(tblAllCourses[[Prerequisite 1]:[Prerequisite 7]],MATCH($A20,tblAllCourses[Course Code],0),MATCH(G$7,tblAllCourses[[#Headers],[Prerequisite 1]:[Prerequisite 7]],0))))))</f>
        <v/>
      </c>
      <c r="H20" s="168" t="str" cm="1">
        <f t="array" ref="H20">IF(ISBLANK($A20),"",IF(ISBLANK($F20),"Course Type?",_xlfn.IFNA(IF(INDEX(tblAllCourses[[Prerequisite 1]:[Prerequisite 7]],MATCH($A20&amp;$F20,tblAllCourses[Course Code]&amp;tblAllCourses[Type],0),MATCH(H$7,tblAllCourses[[#Headers],[Prerequisite 1]:[Prerequisite 7]],0))=0,"",INDEX(tblAllCourses[[Prerequisite 1]:[Prerequisite 7]],MATCH($A20&amp;$F20,tblAllCourses[Course Code]&amp;tblAllCourses[Type],0),MATCH(H$7,tblAllCourses[[#Headers],[Prerequisite 1]:[Prerequisite 7]],0))),IF(INDEX(tblAllCourses[[Prerequisite 1]:[Prerequisite 7]],MATCH($A20,tblAllCourses[Course Code],0),MATCH(H$7,tblAllCourses[[#Headers],[Prerequisite 1]:[Prerequisite 7]],0))=0,"",INDEX(tblAllCourses[[Prerequisite 1]:[Prerequisite 7]],MATCH($A20,tblAllCourses[Course Code],0),MATCH(H$7,tblAllCourses[[#Headers],[Prerequisite 1]:[Prerequisite 7]],0))))))</f>
        <v/>
      </c>
      <c r="I20" s="168" t="str" cm="1">
        <f t="array" ref="I20">IF(ISBLANK($A20),"",IF(ISBLANK($F20),"Course Type?",_xlfn.IFNA(IF(INDEX(tblAllCourses[[Prerequisite 1]:[Prerequisite 7]],MATCH($A20&amp;$F20,tblAllCourses[Course Code]&amp;tblAllCourses[Type],0),MATCH(I$7,tblAllCourses[[#Headers],[Prerequisite 1]:[Prerequisite 7]],0))=0,"",INDEX(tblAllCourses[[Prerequisite 1]:[Prerequisite 7]],MATCH($A20&amp;$F20,tblAllCourses[Course Code]&amp;tblAllCourses[Type],0),MATCH(I$7,tblAllCourses[[#Headers],[Prerequisite 1]:[Prerequisite 7]],0))),IF(INDEX(tblAllCourses[[Prerequisite 1]:[Prerequisite 7]],MATCH($A20,tblAllCourses[Course Code],0),MATCH(I$7,tblAllCourses[[#Headers],[Prerequisite 1]:[Prerequisite 7]],0))=0,"",INDEX(tblAllCourses[[Prerequisite 1]:[Prerequisite 7]],MATCH($A20,tblAllCourses[Course Code],0),MATCH(I$7,tblAllCourses[[#Headers],[Prerequisite 1]:[Prerequisite 7]],0))))))</f>
        <v/>
      </c>
      <c r="J20" s="168" t="str" cm="1">
        <f t="array" ref="J20">IF(ISBLANK($A20),"",IF(ISBLANK($F20),"Course Type?",_xlfn.IFNA(IF(INDEX(tblAllCourses[[Prerequisite 1]:[Prerequisite 7]],MATCH($A20&amp;$F20,tblAllCourses[Course Code]&amp;tblAllCourses[Type],0),MATCH(J$7,tblAllCourses[[#Headers],[Prerequisite 1]:[Prerequisite 7]],0))=0,"",INDEX(tblAllCourses[[Prerequisite 1]:[Prerequisite 7]],MATCH($A20&amp;$F20,tblAllCourses[Course Code]&amp;tblAllCourses[Type],0),MATCH(J$7,tblAllCourses[[#Headers],[Prerequisite 1]:[Prerequisite 7]],0))),IF(INDEX(tblAllCourses[[Prerequisite 1]:[Prerequisite 7]],MATCH($A20,tblAllCourses[Course Code],0),MATCH(J$7,tblAllCourses[[#Headers],[Prerequisite 1]:[Prerequisite 7]],0))=0,"",INDEX(tblAllCourses[[Prerequisite 1]:[Prerequisite 7]],MATCH($A20,tblAllCourses[Course Code],0),MATCH(J$7,tblAllCourses[[#Headers],[Prerequisite 1]:[Prerequisite 7]],0))))))</f>
        <v/>
      </c>
      <c r="K20" s="168" t="str" cm="1">
        <f t="array" ref="K20">IF(ISBLANK($A20),"",IF(ISBLANK($F20),"Course Type?",_xlfn.IFNA(IF(INDEX(tblAllCourses[[Prerequisite 1]:[Prerequisite 7]],MATCH($A20&amp;$F20,tblAllCourses[Course Code]&amp;tblAllCourses[Type],0),MATCH(K$7,tblAllCourses[[#Headers],[Prerequisite 1]:[Prerequisite 7]],0))=0,"",INDEX(tblAllCourses[[Prerequisite 1]:[Prerequisite 7]],MATCH($A20&amp;$F20,tblAllCourses[Course Code]&amp;tblAllCourses[Type],0),MATCH(K$7,tblAllCourses[[#Headers],[Prerequisite 1]:[Prerequisite 7]],0))),IF(INDEX(tblAllCourses[[Prerequisite 1]:[Prerequisite 7]],MATCH($A20,tblAllCourses[Course Code],0),MATCH(K$7,tblAllCourses[[#Headers],[Prerequisite 1]:[Prerequisite 7]],0))=0,"",INDEX(tblAllCourses[[Prerequisite 1]:[Prerequisite 7]],MATCH($A20,tblAllCourses[Course Code],0),MATCH(K$7,tblAllCourses[[#Headers],[Prerequisite 1]:[Prerequisite 7]],0))))))</f>
        <v/>
      </c>
      <c r="L20" s="168" t="str" cm="1">
        <f t="array" ref="L20">IF(ISBLANK($A20),"",IF(ISBLANK($F20),"Course Type?",_xlfn.IFNA(IF(INDEX(tblAllCourses[[Prerequisite 1]:[Prerequisite 7]],MATCH($A20&amp;$F20,tblAllCourses[Course Code]&amp;tblAllCourses[Type],0),MATCH(L$7,tblAllCourses[[#Headers],[Prerequisite 1]:[Prerequisite 7]],0))=0,"",INDEX(tblAllCourses[[Prerequisite 1]:[Prerequisite 7]],MATCH($A20&amp;$F20,tblAllCourses[Course Code]&amp;tblAllCourses[Type],0),MATCH(L$7,tblAllCourses[[#Headers],[Prerequisite 1]:[Prerequisite 7]],0))),IF(INDEX(tblAllCourses[[Prerequisite 1]:[Prerequisite 7]],MATCH($A20,tblAllCourses[Course Code],0),MATCH(L$7,tblAllCourses[[#Headers],[Prerequisite 1]:[Prerequisite 7]],0))=0,"",INDEX(tblAllCourses[[Prerequisite 1]:[Prerequisite 7]],MATCH($A20,tblAllCourses[Course Code],0),MATCH(L$7,tblAllCourses[[#Headers],[Prerequisite 1]:[Prerequisite 7]],0))))))</f>
        <v/>
      </c>
      <c r="M20" s="168" t="str" cm="1">
        <f t="array" ref="M20">IF(ISBLANK($A20),"",IF(ISBLANK($F20),"Course Type?",_xlfn.IFNA(IF(INDEX(tblAllCourses[[Prerequisite 1]:[Prerequisite 7]],MATCH($A20&amp;$F20,tblAllCourses[Course Code]&amp;tblAllCourses[Type],0),MATCH(M$7,tblAllCourses[[#Headers],[Prerequisite 1]:[Prerequisite 7]],0))=0,"",INDEX(tblAllCourses[[Prerequisite 1]:[Prerequisite 7]],MATCH($A20&amp;$F20,tblAllCourses[Course Code]&amp;tblAllCourses[Type],0),MATCH(M$7,tblAllCourses[[#Headers],[Prerequisite 1]:[Prerequisite 7]],0))),IF(INDEX(tblAllCourses[[Prerequisite 1]:[Prerequisite 7]],MATCH($A20,tblAllCourses[Course Code],0),MATCH(M$7,tblAllCourses[[#Headers],[Prerequisite 1]:[Prerequisite 7]],0))=0,"",INDEX(tblAllCourses[[Prerequisite 1]:[Prerequisite 7]],MATCH($A20,tblAllCourses[Course Code],0),MATCH(M$7,tblAllCourses[[#Headers],[Prerequisite 1]:[Prerequisite 7]],0))))))</f>
        <v/>
      </c>
      <c r="N20" s="34"/>
    </row>
    <row r="21" spans="1:14" x14ac:dyDescent="0.55000000000000004">
      <c r="A21" s="12" t="s">
        <v>82</v>
      </c>
      <c r="B21" s="10" t="s">
        <v>83</v>
      </c>
      <c r="C21" s="13">
        <v>2</v>
      </c>
      <c r="D21" s="23"/>
      <c r="E21" s="9" t="str">
        <f>IF(_xlfn.IFNA(VLOOKUP(D21,Tables!$D$2:$E$11,2,FALSE),0)&gt;=_xlfn.IFNA(VLOOKUP(VLOOKUP(F21,Tables!$A$2:$B$11,2,FALSE),Tables!$D$2:$E$11,2,FALSE),1),"Pass","")</f>
        <v/>
      </c>
      <c r="F21" s="9" t="str">
        <f>VLOOKUP(A21,tblAllCourses[[Course Code]:[Type]],5,FALSE)</f>
        <v>Bus Core</v>
      </c>
      <c r="G21" s="168" t="str" cm="1">
        <f t="array" ref="G21">IF(ISBLANK($A21),"",IF(ISBLANK($F21),"Course Type?",_xlfn.IFNA(IF(INDEX(tblAllCourses[[Prerequisite 1]:[Prerequisite 7]],MATCH($A21&amp;$F21,tblAllCourses[Course Code]&amp;tblAllCourses[Type],0),MATCH(G$7,tblAllCourses[[#Headers],[Prerequisite 1]:[Prerequisite 7]],0))=0,"",INDEX(tblAllCourses[[Prerequisite 1]:[Prerequisite 7]],MATCH($A21&amp;$F21,tblAllCourses[Course Code]&amp;tblAllCourses[Type],0),MATCH(G$7,tblAllCourses[[#Headers],[Prerequisite 1]:[Prerequisite 7]],0))),IF(INDEX(tblAllCourses[[Prerequisite 1]:[Prerequisite 7]],MATCH($A21,tblAllCourses[Course Code],0),MATCH(G$7,tblAllCourses[[#Headers],[Prerequisite 1]:[Prerequisite 7]],0))=0,"",INDEX(tblAllCourses[[Prerequisite 1]:[Prerequisite 7]],MATCH($A21,tblAllCourses[Course Code],0),MATCH(G$7,tblAllCourses[[#Headers],[Prerequisite 1]:[Prerequisite 7]],0))))))</f>
        <v/>
      </c>
      <c r="H21" s="168" t="str" cm="1">
        <f t="array" ref="H21">IF(ISBLANK($A21),"",IF(ISBLANK($F21),"Course Type?",_xlfn.IFNA(IF(INDEX(tblAllCourses[[Prerequisite 1]:[Prerequisite 7]],MATCH($A21&amp;$F21,tblAllCourses[Course Code]&amp;tblAllCourses[Type],0),MATCH(H$7,tblAllCourses[[#Headers],[Prerequisite 1]:[Prerequisite 7]],0))=0,"",INDEX(tblAllCourses[[Prerequisite 1]:[Prerequisite 7]],MATCH($A21&amp;$F21,tblAllCourses[Course Code]&amp;tblAllCourses[Type],0),MATCH(H$7,tblAllCourses[[#Headers],[Prerequisite 1]:[Prerequisite 7]],0))),IF(INDEX(tblAllCourses[[Prerequisite 1]:[Prerequisite 7]],MATCH($A21,tblAllCourses[Course Code],0),MATCH(H$7,tblAllCourses[[#Headers],[Prerequisite 1]:[Prerequisite 7]],0))=0,"",INDEX(tblAllCourses[[Prerequisite 1]:[Prerequisite 7]],MATCH($A21,tblAllCourses[Course Code],0),MATCH(H$7,tblAllCourses[[#Headers],[Prerequisite 1]:[Prerequisite 7]],0))))))</f>
        <v/>
      </c>
      <c r="I21" s="168" t="str" cm="1">
        <f t="array" ref="I21">IF(ISBLANK($A21),"",IF(ISBLANK($F21),"Course Type?",_xlfn.IFNA(IF(INDEX(tblAllCourses[[Prerequisite 1]:[Prerequisite 7]],MATCH($A21&amp;$F21,tblAllCourses[Course Code]&amp;tblAllCourses[Type],0),MATCH(I$7,tblAllCourses[[#Headers],[Prerequisite 1]:[Prerequisite 7]],0))=0,"",INDEX(tblAllCourses[[Prerequisite 1]:[Prerequisite 7]],MATCH($A21&amp;$F21,tblAllCourses[Course Code]&amp;tblAllCourses[Type],0),MATCH(I$7,tblAllCourses[[#Headers],[Prerequisite 1]:[Prerequisite 7]],0))),IF(INDEX(tblAllCourses[[Prerequisite 1]:[Prerequisite 7]],MATCH($A21,tblAllCourses[Course Code],0),MATCH(I$7,tblAllCourses[[#Headers],[Prerequisite 1]:[Prerequisite 7]],0))=0,"",INDEX(tblAllCourses[[Prerequisite 1]:[Prerequisite 7]],MATCH($A21,tblAllCourses[Course Code],0),MATCH(I$7,tblAllCourses[[#Headers],[Prerequisite 1]:[Prerequisite 7]],0))))))</f>
        <v/>
      </c>
      <c r="J21" s="168" t="str" cm="1">
        <f t="array" ref="J21">IF(ISBLANK($A21),"",IF(ISBLANK($F21),"Course Type?",_xlfn.IFNA(IF(INDEX(tblAllCourses[[Prerequisite 1]:[Prerequisite 7]],MATCH($A21&amp;$F21,tblAllCourses[Course Code]&amp;tblAllCourses[Type],0),MATCH(J$7,tblAllCourses[[#Headers],[Prerequisite 1]:[Prerequisite 7]],0))=0,"",INDEX(tblAllCourses[[Prerequisite 1]:[Prerequisite 7]],MATCH($A21&amp;$F21,tblAllCourses[Course Code]&amp;tblAllCourses[Type],0),MATCH(J$7,tblAllCourses[[#Headers],[Prerequisite 1]:[Prerequisite 7]],0))),IF(INDEX(tblAllCourses[[Prerequisite 1]:[Prerequisite 7]],MATCH($A21,tblAllCourses[Course Code],0),MATCH(J$7,tblAllCourses[[#Headers],[Prerequisite 1]:[Prerequisite 7]],0))=0,"",INDEX(tblAllCourses[[Prerequisite 1]:[Prerequisite 7]],MATCH($A21,tblAllCourses[Course Code],0),MATCH(J$7,tblAllCourses[[#Headers],[Prerequisite 1]:[Prerequisite 7]],0))))))</f>
        <v/>
      </c>
      <c r="K21" s="168" t="str" cm="1">
        <f t="array" ref="K21">IF(ISBLANK($A21),"",IF(ISBLANK($F21),"Course Type?",_xlfn.IFNA(IF(INDEX(tblAllCourses[[Prerequisite 1]:[Prerequisite 7]],MATCH($A21&amp;$F21,tblAllCourses[Course Code]&amp;tblAllCourses[Type],0),MATCH(K$7,tblAllCourses[[#Headers],[Prerequisite 1]:[Prerequisite 7]],0))=0,"",INDEX(tblAllCourses[[Prerequisite 1]:[Prerequisite 7]],MATCH($A21&amp;$F21,tblAllCourses[Course Code]&amp;tblAllCourses[Type],0),MATCH(K$7,tblAllCourses[[#Headers],[Prerequisite 1]:[Prerequisite 7]],0))),IF(INDEX(tblAllCourses[[Prerequisite 1]:[Prerequisite 7]],MATCH($A21,tblAllCourses[Course Code],0),MATCH(K$7,tblAllCourses[[#Headers],[Prerequisite 1]:[Prerequisite 7]],0))=0,"",INDEX(tblAllCourses[[Prerequisite 1]:[Prerequisite 7]],MATCH($A21,tblAllCourses[Course Code],0),MATCH(K$7,tblAllCourses[[#Headers],[Prerequisite 1]:[Prerequisite 7]],0))))))</f>
        <v/>
      </c>
      <c r="L21" s="168" t="str" cm="1">
        <f t="array" ref="L21">IF(ISBLANK($A21),"",IF(ISBLANK($F21),"Course Type?",_xlfn.IFNA(IF(INDEX(tblAllCourses[[Prerequisite 1]:[Prerequisite 7]],MATCH($A21&amp;$F21,tblAllCourses[Course Code]&amp;tblAllCourses[Type],0),MATCH(L$7,tblAllCourses[[#Headers],[Prerequisite 1]:[Prerequisite 7]],0))=0,"",INDEX(tblAllCourses[[Prerequisite 1]:[Prerequisite 7]],MATCH($A21&amp;$F21,tblAllCourses[Course Code]&amp;tblAllCourses[Type],0),MATCH(L$7,tblAllCourses[[#Headers],[Prerequisite 1]:[Prerequisite 7]],0))),IF(INDEX(tblAllCourses[[Prerequisite 1]:[Prerequisite 7]],MATCH($A21,tblAllCourses[Course Code],0),MATCH(L$7,tblAllCourses[[#Headers],[Prerequisite 1]:[Prerequisite 7]],0))=0,"",INDEX(tblAllCourses[[Prerequisite 1]:[Prerequisite 7]],MATCH($A21,tblAllCourses[Course Code],0),MATCH(L$7,tblAllCourses[[#Headers],[Prerequisite 1]:[Prerequisite 7]],0))))))</f>
        <v/>
      </c>
      <c r="M21" s="168" t="str" cm="1">
        <f t="array" ref="M21">IF(ISBLANK($A21),"",IF(ISBLANK($F21),"Course Type?",_xlfn.IFNA(IF(INDEX(tblAllCourses[[Prerequisite 1]:[Prerequisite 7]],MATCH($A21&amp;$F21,tblAllCourses[Course Code]&amp;tblAllCourses[Type],0),MATCH(M$7,tblAllCourses[[#Headers],[Prerequisite 1]:[Prerequisite 7]],0))=0,"",INDEX(tblAllCourses[[Prerequisite 1]:[Prerequisite 7]],MATCH($A21&amp;$F21,tblAllCourses[Course Code]&amp;tblAllCourses[Type],0),MATCH(M$7,tblAllCourses[[#Headers],[Prerequisite 1]:[Prerequisite 7]],0))),IF(INDEX(tblAllCourses[[Prerequisite 1]:[Prerequisite 7]],MATCH($A21,tblAllCourses[Course Code],0),MATCH(M$7,tblAllCourses[[#Headers],[Prerequisite 1]:[Prerequisite 7]],0))=0,"",INDEX(tblAllCourses[[Prerequisite 1]:[Prerequisite 7]],MATCH($A21,tblAllCourses[Course Code],0),MATCH(M$7,tblAllCourses[[#Headers],[Prerequisite 1]:[Prerequisite 7]],0))))))</f>
        <v/>
      </c>
      <c r="N21" s="34"/>
    </row>
    <row r="22" spans="1:14" x14ac:dyDescent="0.55000000000000004">
      <c r="A22" s="12" t="s">
        <v>13</v>
      </c>
      <c r="B22" s="10" t="s">
        <v>14</v>
      </c>
      <c r="C22" s="187">
        <v>3</v>
      </c>
      <c r="D22" s="190"/>
      <c r="E22" s="184" t="str">
        <f>IF(_xlfn.IFNA(VLOOKUP(D22,Tables!$D$2:$E$11,2,FALSE),0)&gt;=_xlfn.IFNA(VLOOKUP(VLOOKUP(F22,Tables!$A$2:$B$11,2,FALSE),Tables!$D$2:$E$11,2,FALSE),1),"Pass","")</f>
        <v/>
      </c>
      <c r="F22" s="9" t="str">
        <f>VLOOKUP(A22,tblAllCourses[[Course Code]:[Type]],5,FALSE)</f>
        <v>Gen Ed</v>
      </c>
      <c r="G22" s="168" t="str" cm="1">
        <f t="array" ref="G22">IF(ISBLANK($A22),"",IF(ISBLANK($F22),"Course Type?",_xlfn.IFNA(IF(INDEX(tblAllCourses[[Prerequisite 1]:[Prerequisite 7]],MATCH($A22&amp;$F22,tblAllCourses[Course Code]&amp;tblAllCourses[Type],0),MATCH(G$7,tblAllCourses[[#Headers],[Prerequisite 1]:[Prerequisite 7]],0))=0,"",INDEX(tblAllCourses[[Prerequisite 1]:[Prerequisite 7]],MATCH($A22&amp;$F22,tblAllCourses[Course Code]&amp;tblAllCourses[Type],0),MATCH(G$7,tblAllCourses[[#Headers],[Prerequisite 1]:[Prerequisite 7]],0))),IF(INDEX(tblAllCourses[[Prerequisite 1]:[Prerequisite 7]],MATCH($A22,tblAllCourses[Course Code],0),MATCH(G$7,tblAllCourses[[#Headers],[Prerequisite 1]:[Prerequisite 7]],0))=0,"",INDEX(tblAllCourses[[Prerequisite 1]:[Prerequisite 7]],MATCH($A22,tblAllCourses[Course Code],0),MATCH(G$7,tblAllCourses[[#Headers],[Prerequisite 1]:[Prerequisite 7]],0))))))</f>
        <v/>
      </c>
      <c r="H22" s="168" t="str" cm="1">
        <f t="array" ref="H22">IF(ISBLANK($A22),"",IF(ISBLANK($F22),"Course Type?",_xlfn.IFNA(IF(INDEX(tblAllCourses[[Prerequisite 1]:[Prerequisite 7]],MATCH($A22&amp;$F22,tblAllCourses[Course Code]&amp;tblAllCourses[Type],0),MATCH(H$7,tblAllCourses[[#Headers],[Prerequisite 1]:[Prerequisite 7]],0))=0,"",INDEX(tblAllCourses[[Prerequisite 1]:[Prerequisite 7]],MATCH($A22&amp;$F22,tblAllCourses[Course Code]&amp;tblAllCourses[Type],0),MATCH(H$7,tblAllCourses[[#Headers],[Prerequisite 1]:[Prerequisite 7]],0))),IF(INDEX(tblAllCourses[[Prerequisite 1]:[Prerequisite 7]],MATCH($A22,tblAllCourses[Course Code],0),MATCH(H$7,tblAllCourses[[#Headers],[Prerequisite 1]:[Prerequisite 7]],0))=0,"",INDEX(tblAllCourses[[Prerequisite 1]:[Prerequisite 7]],MATCH($A22,tblAllCourses[Course Code],0),MATCH(H$7,tblAllCourses[[#Headers],[Prerequisite 1]:[Prerequisite 7]],0))))))</f>
        <v/>
      </c>
      <c r="I22" s="168" t="str" cm="1">
        <f t="array" ref="I22">IF(ISBLANK($A22),"",IF(ISBLANK($F22),"Course Type?",_xlfn.IFNA(IF(INDEX(tblAllCourses[[Prerequisite 1]:[Prerequisite 7]],MATCH($A22&amp;$F22,tblAllCourses[Course Code]&amp;tblAllCourses[Type],0),MATCH(I$7,tblAllCourses[[#Headers],[Prerequisite 1]:[Prerequisite 7]],0))=0,"",INDEX(tblAllCourses[[Prerequisite 1]:[Prerequisite 7]],MATCH($A22&amp;$F22,tblAllCourses[Course Code]&amp;tblAllCourses[Type],0),MATCH(I$7,tblAllCourses[[#Headers],[Prerequisite 1]:[Prerequisite 7]],0))),IF(INDEX(tblAllCourses[[Prerequisite 1]:[Prerequisite 7]],MATCH($A22,tblAllCourses[Course Code],0),MATCH(I$7,tblAllCourses[[#Headers],[Prerequisite 1]:[Prerequisite 7]],0))=0,"",INDEX(tblAllCourses[[Prerequisite 1]:[Prerequisite 7]],MATCH($A22,tblAllCourses[Course Code],0),MATCH(I$7,tblAllCourses[[#Headers],[Prerequisite 1]:[Prerequisite 7]],0))))))</f>
        <v/>
      </c>
      <c r="J22" s="168" t="str" cm="1">
        <f t="array" ref="J22">IF(ISBLANK($A22),"",IF(ISBLANK($F22),"Course Type?",_xlfn.IFNA(IF(INDEX(tblAllCourses[[Prerequisite 1]:[Prerequisite 7]],MATCH($A22&amp;$F22,tblAllCourses[Course Code]&amp;tblAllCourses[Type],0),MATCH(J$7,tblAllCourses[[#Headers],[Prerequisite 1]:[Prerequisite 7]],0))=0,"",INDEX(tblAllCourses[[Prerequisite 1]:[Prerequisite 7]],MATCH($A22&amp;$F22,tblAllCourses[Course Code]&amp;tblAllCourses[Type],0),MATCH(J$7,tblAllCourses[[#Headers],[Prerequisite 1]:[Prerequisite 7]],0))),IF(INDEX(tblAllCourses[[Prerequisite 1]:[Prerequisite 7]],MATCH($A22,tblAllCourses[Course Code],0),MATCH(J$7,tblAllCourses[[#Headers],[Prerequisite 1]:[Prerequisite 7]],0))=0,"",INDEX(tblAllCourses[[Prerequisite 1]:[Prerequisite 7]],MATCH($A22,tblAllCourses[Course Code],0),MATCH(J$7,tblAllCourses[[#Headers],[Prerequisite 1]:[Prerequisite 7]],0))))))</f>
        <v/>
      </c>
      <c r="K22" s="168" t="str" cm="1">
        <f t="array" ref="K22">IF(ISBLANK($A22),"",IF(ISBLANK($F22),"Course Type?",_xlfn.IFNA(IF(INDEX(tblAllCourses[[Prerequisite 1]:[Prerequisite 7]],MATCH($A22&amp;$F22,tblAllCourses[Course Code]&amp;tblAllCourses[Type],0),MATCH(K$7,tblAllCourses[[#Headers],[Prerequisite 1]:[Prerequisite 7]],0))=0,"",INDEX(tblAllCourses[[Prerequisite 1]:[Prerequisite 7]],MATCH($A22&amp;$F22,tblAllCourses[Course Code]&amp;tblAllCourses[Type],0),MATCH(K$7,tblAllCourses[[#Headers],[Prerequisite 1]:[Prerequisite 7]],0))),IF(INDEX(tblAllCourses[[Prerequisite 1]:[Prerequisite 7]],MATCH($A22,tblAllCourses[Course Code],0),MATCH(K$7,tblAllCourses[[#Headers],[Prerequisite 1]:[Prerequisite 7]],0))=0,"",INDEX(tblAllCourses[[Prerequisite 1]:[Prerequisite 7]],MATCH($A22,tblAllCourses[Course Code],0),MATCH(K$7,tblAllCourses[[#Headers],[Prerequisite 1]:[Prerequisite 7]],0))))))</f>
        <v/>
      </c>
      <c r="L22" s="168" t="str" cm="1">
        <f t="array" ref="L22">IF(ISBLANK($A22),"",IF(ISBLANK($F22),"Course Type?",_xlfn.IFNA(IF(INDEX(tblAllCourses[[Prerequisite 1]:[Prerequisite 7]],MATCH($A22&amp;$F22,tblAllCourses[Course Code]&amp;tblAllCourses[Type],0),MATCH(L$7,tblAllCourses[[#Headers],[Prerequisite 1]:[Prerequisite 7]],0))=0,"",INDEX(tblAllCourses[[Prerequisite 1]:[Prerequisite 7]],MATCH($A22&amp;$F22,tblAllCourses[Course Code]&amp;tblAllCourses[Type],0),MATCH(L$7,tblAllCourses[[#Headers],[Prerequisite 1]:[Prerequisite 7]],0))),IF(INDEX(tblAllCourses[[Prerequisite 1]:[Prerequisite 7]],MATCH($A22,tblAllCourses[Course Code],0),MATCH(L$7,tblAllCourses[[#Headers],[Prerequisite 1]:[Prerequisite 7]],0))=0,"",INDEX(tblAllCourses[[Prerequisite 1]:[Prerequisite 7]],MATCH($A22,tblAllCourses[Course Code],0),MATCH(L$7,tblAllCourses[[#Headers],[Prerequisite 1]:[Prerequisite 7]],0))))))</f>
        <v/>
      </c>
      <c r="M22" s="168" t="str" cm="1">
        <f t="array" ref="M22">IF(ISBLANK($A22),"",IF(ISBLANK($F22),"Course Type?",_xlfn.IFNA(IF(INDEX(tblAllCourses[[Prerequisite 1]:[Prerequisite 7]],MATCH($A22&amp;$F22,tblAllCourses[Course Code]&amp;tblAllCourses[Type],0),MATCH(M$7,tblAllCourses[[#Headers],[Prerequisite 1]:[Prerequisite 7]],0))=0,"",INDEX(tblAllCourses[[Prerequisite 1]:[Prerequisite 7]],MATCH($A22&amp;$F22,tblAllCourses[Course Code]&amp;tblAllCourses[Type],0),MATCH(M$7,tblAllCourses[[#Headers],[Prerequisite 1]:[Prerequisite 7]],0))),IF(INDEX(tblAllCourses[[Prerequisite 1]:[Prerequisite 7]],MATCH($A22,tblAllCourses[Course Code],0),MATCH(M$7,tblAllCourses[[#Headers],[Prerequisite 1]:[Prerequisite 7]],0))=0,"",INDEX(tblAllCourses[[Prerequisite 1]:[Prerequisite 7]],MATCH($A22,tblAllCourses[Course Code],0),MATCH(M$7,tblAllCourses[[#Headers],[Prerequisite 1]:[Prerequisite 7]],0))))))</f>
        <v/>
      </c>
      <c r="N22" s="181"/>
    </row>
    <row r="23" spans="1:14" x14ac:dyDescent="0.55000000000000004">
      <c r="A23" s="12" t="s">
        <v>567</v>
      </c>
      <c r="B23" s="49" t="s">
        <v>569</v>
      </c>
      <c r="C23" s="188"/>
      <c r="D23" s="191"/>
      <c r="E23" s="185"/>
      <c r="F23" s="9" t="str">
        <f>VLOOKUP(A23,tblAllCourses[[Course Code]:[Type]],5,FALSE)</f>
        <v>Gen Ed</v>
      </c>
      <c r="G23" s="168" t="str" cm="1">
        <f t="array" ref="G23">IF(ISBLANK($A23),"",IF(ISBLANK($F23),"Course Type?",_xlfn.IFNA(IF(INDEX(tblAllCourses[[Prerequisite 1]:[Prerequisite 7]],MATCH($A23&amp;$F23,tblAllCourses[Course Code]&amp;tblAllCourses[Type],0),MATCH(G$7,tblAllCourses[[#Headers],[Prerequisite 1]:[Prerequisite 7]],0))=0,"",INDEX(tblAllCourses[[Prerequisite 1]:[Prerequisite 7]],MATCH($A23&amp;$F23,tblAllCourses[Course Code]&amp;tblAllCourses[Type],0),MATCH(G$7,tblAllCourses[[#Headers],[Prerequisite 1]:[Prerequisite 7]],0))),IF(INDEX(tblAllCourses[[Prerequisite 1]:[Prerequisite 7]],MATCH($A23,tblAllCourses[Course Code],0),MATCH(G$7,tblAllCourses[[#Headers],[Prerequisite 1]:[Prerequisite 7]],0))=0,"",INDEX(tblAllCourses[[Prerequisite 1]:[Prerequisite 7]],MATCH($A23,tblAllCourses[Course Code],0),MATCH(G$7,tblAllCourses[[#Headers],[Prerequisite 1]:[Prerequisite 7]],0))))))</f>
        <v/>
      </c>
      <c r="H23" s="168" t="str" cm="1">
        <f t="array" ref="H23">IF(ISBLANK($A23),"",IF(ISBLANK($F23),"Course Type?",_xlfn.IFNA(IF(INDEX(tblAllCourses[[Prerequisite 1]:[Prerequisite 7]],MATCH($A23&amp;$F23,tblAllCourses[Course Code]&amp;tblAllCourses[Type],0),MATCH(H$7,tblAllCourses[[#Headers],[Prerequisite 1]:[Prerequisite 7]],0))=0,"",INDEX(tblAllCourses[[Prerequisite 1]:[Prerequisite 7]],MATCH($A23&amp;$F23,tblAllCourses[Course Code]&amp;tblAllCourses[Type],0),MATCH(H$7,tblAllCourses[[#Headers],[Prerequisite 1]:[Prerequisite 7]],0))),IF(INDEX(tblAllCourses[[Prerequisite 1]:[Prerequisite 7]],MATCH($A23,tblAllCourses[Course Code],0),MATCH(H$7,tblAllCourses[[#Headers],[Prerequisite 1]:[Prerequisite 7]],0))=0,"",INDEX(tblAllCourses[[Prerequisite 1]:[Prerequisite 7]],MATCH($A23,tblAllCourses[Course Code],0),MATCH(H$7,tblAllCourses[[#Headers],[Prerequisite 1]:[Prerequisite 7]],0))))))</f>
        <v/>
      </c>
      <c r="I23" s="168" t="str" cm="1">
        <f t="array" ref="I23">IF(ISBLANK($A23),"",IF(ISBLANK($F23),"Course Type?",_xlfn.IFNA(IF(INDEX(tblAllCourses[[Prerequisite 1]:[Prerequisite 7]],MATCH($A23&amp;$F23,tblAllCourses[Course Code]&amp;tblAllCourses[Type],0),MATCH(I$7,tblAllCourses[[#Headers],[Prerequisite 1]:[Prerequisite 7]],0))=0,"",INDEX(tblAllCourses[[Prerequisite 1]:[Prerequisite 7]],MATCH($A23&amp;$F23,tblAllCourses[Course Code]&amp;tblAllCourses[Type],0),MATCH(I$7,tblAllCourses[[#Headers],[Prerequisite 1]:[Prerequisite 7]],0))),IF(INDEX(tblAllCourses[[Prerequisite 1]:[Prerequisite 7]],MATCH($A23,tblAllCourses[Course Code],0),MATCH(I$7,tblAllCourses[[#Headers],[Prerequisite 1]:[Prerequisite 7]],0))=0,"",INDEX(tblAllCourses[[Prerequisite 1]:[Prerequisite 7]],MATCH($A23,tblAllCourses[Course Code],0),MATCH(I$7,tblAllCourses[[#Headers],[Prerequisite 1]:[Prerequisite 7]],0))))))</f>
        <v/>
      </c>
      <c r="J23" s="168" t="str" cm="1">
        <f t="array" ref="J23">IF(ISBLANK($A23),"",IF(ISBLANK($F23),"Course Type?",_xlfn.IFNA(IF(INDEX(tblAllCourses[[Prerequisite 1]:[Prerequisite 7]],MATCH($A23&amp;$F23,tblAllCourses[Course Code]&amp;tblAllCourses[Type],0),MATCH(J$7,tblAllCourses[[#Headers],[Prerequisite 1]:[Prerequisite 7]],0))=0,"",INDEX(tblAllCourses[[Prerequisite 1]:[Prerequisite 7]],MATCH($A23&amp;$F23,tblAllCourses[Course Code]&amp;tblAllCourses[Type],0),MATCH(J$7,tblAllCourses[[#Headers],[Prerequisite 1]:[Prerequisite 7]],0))),IF(INDEX(tblAllCourses[[Prerequisite 1]:[Prerequisite 7]],MATCH($A23,tblAllCourses[Course Code],0),MATCH(J$7,tblAllCourses[[#Headers],[Prerequisite 1]:[Prerequisite 7]],0))=0,"",INDEX(tblAllCourses[[Prerequisite 1]:[Prerequisite 7]],MATCH($A23,tblAllCourses[Course Code],0),MATCH(J$7,tblAllCourses[[#Headers],[Prerequisite 1]:[Prerequisite 7]],0))))))</f>
        <v/>
      </c>
      <c r="K23" s="168" t="str" cm="1">
        <f t="array" ref="K23">IF(ISBLANK($A23),"",IF(ISBLANK($F23),"Course Type?",_xlfn.IFNA(IF(INDEX(tblAllCourses[[Prerequisite 1]:[Prerequisite 7]],MATCH($A23&amp;$F23,tblAllCourses[Course Code]&amp;tblAllCourses[Type],0),MATCH(K$7,tblAllCourses[[#Headers],[Prerequisite 1]:[Prerequisite 7]],0))=0,"",INDEX(tblAllCourses[[Prerequisite 1]:[Prerequisite 7]],MATCH($A23&amp;$F23,tblAllCourses[Course Code]&amp;tblAllCourses[Type],0),MATCH(K$7,tblAllCourses[[#Headers],[Prerequisite 1]:[Prerequisite 7]],0))),IF(INDEX(tblAllCourses[[Prerequisite 1]:[Prerequisite 7]],MATCH($A23,tblAllCourses[Course Code],0),MATCH(K$7,tblAllCourses[[#Headers],[Prerequisite 1]:[Prerequisite 7]],0))=0,"",INDEX(tblAllCourses[[Prerequisite 1]:[Prerequisite 7]],MATCH($A23,tblAllCourses[Course Code],0),MATCH(K$7,tblAllCourses[[#Headers],[Prerequisite 1]:[Prerequisite 7]],0))))))</f>
        <v/>
      </c>
      <c r="L23" s="168" t="str" cm="1">
        <f t="array" ref="L23">IF(ISBLANK($A23),"",IF(ISBLANK($F23),"Course Type?",_xlfn.IFNA(IF(INDEX(tblAllCourses[[Prerequisite 1]:[Prerequisite 7]],MATCH($A23&amp;$F23,tblAllCourses[Course Code]&amp;tblAllCourses[Type],0),MATCH(L$7,tblAllCourses[[#Headers],[Prerequisite 1]:[Prerequisite 7]],0))=0,"",INDEX(tblAllCourses[[Prerequisite 1]:[Prerequisite 7]],MATCH($A23&amp;$F23,tblAllCourses[Course Code]&amp;tblAllCourses[Type],0),MATCH(L$7,tblAllCourses[[#Headers],[Prerequisite 1]:[Prerequisite 7]],0))),IF(INDEX(tblAllCourses[[Prerequisite 1]:[Prerequisite 7]],MATCH($A23,tblAllCourses[Course Code],0),MATCH(L$7,tblAllCourses[[#Headers],[Prerequisite 1]:[Prerequisite 7]],0))=0,"",INDEX(tblAllCourses[[Prerequisite 1]:[Prerequisite 7]],MATCH($A23,tblAllCourses[Course Code],0),MATCH(L$7,tblAllCourses[[#Headers],[Prerequisite 1]:[Prerequisite 7]],0))))))</f>
        <v/>
      </c>
      <c r="M23" s="168" t="str" cm="1">
        <f t="array" ref="M23">IF(ISBLANK($A23),"",IF(ISBLANK($F23),"Course Type?",_xlfn.IFNA(IF(INDEX(tblAllCourses[[Prerequisite 1]:[Prerequisite 7]],MATCH($A23&amp;$F23,tblAllCourses[Course Code]&amp;tblAllCourses[Type],0),MATCH(M$7,tblAllCourses[[#Headers],[Prerequisite 1]:[Prerequisite 7]],0))=0,"",INDEX(tblAllCourses[[Prerequisite 1]:[Prerequisite 7]],MATCH($A23&amp;$F23,tblAllCourses[Course Code]&amp;tblAllCourses[Type],0),MATCH(M$7,tblAllCourses[[#Headers],[Prerequisite 1]:[Prerequisite 7]],0))),IF(INDEX(tblAllCourses[[Prerequisite 1]:[Prerequisite 7]],MATCH($A23,tblAllCourses[Course Code],0),MATCH(M$7,tblAllCourses[[#Headers],[Prerequisite 1]:[Prerequisite 7]],0))=0,"",INDEX(tblAllCourses[[Prerequisite 1]:[Prerequisite 7]],MATCH($A23,tblAllCourses[Course Code],0),MATCH(M$7,tblAllCourses[[#Headers],[Prerequisite 1]:[Prerequisite 7]],0))))))</f>
        <v/>
      </c>
      <c r="N23" s="182"/>
    </row>
    <row r="24" spans="1:14" x14ac:dyDescent="0.55000000000000004">
      <c r="A24" s="12" t="s">
        <v>568</v>
      </c>
      <c r="B24" s="49" t="s">
        <v>570</v>
      </c>
      <c r="C24" s="189"/>
      <c r="D24" s="192"/>
      <c r="E24" s="186"/>
      <c r="F24" s="9" t="str">
        <f>VLOOKUP(A24,tblAllCourses[[Course Code]:[Type]],5,FALSE)</f>
        <v>Gen Ed</v>
      </c>
      <c r="G24" s="168" t="str" cm="1">
        <f t="array" ref="G24">IF(ISBLANK($A24),"",IF(ISBLANK($F24),"Course Type?",_xlfn.IFNA(IF(INDEX(tblAllCourses[[Prerequisite 1]:[Prerequisite 7]],MATCH($A24&amp;$F24,tblAllCourses[Course Code]&amp;tblAllCourses[Type],0),MATCH(G$7,tblAllCourses[[#Headers],[Prerequisite 1]:[Prerequisite 7]],0))=0,"",INDEX(tblAllCourses[[Prerequisite 1]:[Prerequisite 7]],MATCH($A24&amp;$F24,tblAllCourses[Course Code]&amp;tblAllCourses[Type],0),MATCH(G$7,tblAllCourses[[#Headers],[Prerequisite 1]:[Prerequisite 7]],0))),IF(INDEX(tblAllCourses[[Prerequisite 1]:[Prerequisite 7]],MATCH($A24,tblAllCourses[Course Code],0),MATCH(G$7,tblAllCourses[[#Headers],[Prerequisite 1]:[Prerequisite 7]],0))=0,"",INDEX(tblAllCourses[[Prerequisite 1]:[Prerequisite 7]],MATCH($A24,tblAllCourses[Course Code],0),MATCH(G$7,tblAllCourses[[#Headers],[Prerequisite 1]:[Prerequisite 7]],0))))))</f>
        <v/>
      </c>
      <c r="H24" s="168" t="str" cm="1">
        <f t="array" ref="H24">IF(ISBLANK($A24),"",IF(ISBLANK($F24),"Course Type?",_xlfn.IFNA(IF(INDEX(tblAllCourses[[Prerequisite 1]:[Prerequisite 7]],MATCH($A24&amp;$F24,tblAllCourses[Course Code]&amp;tblAllCourses[Type],0),MATCH(H$7,tblAllCourses[[#Headers],[Prerequisite 1]:[Prerequisite 7]],0))=0,"",INDEX(tblAllCourses[[Prerequisite 1]:[Prerequisite 7]],MATCH($A24&amp;$F24,tblAllCourses[Course Code]&amp;tblAllCourses[Type],0),MATCH(H$7,tblAllCourses[[#Headers],[Prerequisite 1]:[Prerequisite 7]],0))),IF(INDEX(tblAllCourses[[Prerequisite 1]:[Prerequisite 7]],MATCH($A24,tblAllCourses[Course Code],0),MATCH(H$7,tblAllCourses[[#Headers],[Prerequisite 1]:[Prerequisite 7]],0))=0,"",INDEX(tblAllCourses[[Prerequisite 1]:[Prerequisite 7]],MATCH($A24,tblAllCourses[Course Code],0),MATCH(H$7,tblAllCourses[[#Headers],[Prerequisite 1]:[Prerequisite 7]],0))))))</f>
        <v/>
      </c>
      <c r="I24" s="168" t="str" cm="1">
        <f t="array" ref="I24">IF(ISBLANK($A24),"",IF(ISBLANK($F24),"Course Type?",_xlfn.IFNA(IF(INDEX(tblAllCourses[[Prerequisite 1]:[Prerequisite 7]],MATCH($A24&amp;$F24,tblAllCourses[Course Code]&amp;tblAllCourses[Type],0),MATCH(I$7,tblAllCourses[[#Headers],[Prerequisite 1]:[Prerequisite 7]],0))=0,"",INDEX(tblAllCourses[[Prerequisite 1]:[Prerequisite 7]],MATCH($A24&amp;$F24,tblAllCourses[Course Code]&amp;tblAllCourses[Type],0),MATCH(I$7,tblAllCourses[[#Headers],[Prerequisite 1]:[Prerequisite 7]],0))),IF(INDEX(tblAllCourses[[Prerequisite 1]:[Prerequisite 7]],MATCH($A24,tblAllCourses[Course Code],0),MATCH(I$7,tblAllCourses[[#Headers],[Prerequisite 1]:[Prerequisite 7]],0))=0,"",INDEX(tblAllCourses[[Prerequisite 1]:[Prerequisite 7]],MATCH($A24,tblAllCourses[Course Code],0),MATCH(I$7,tblAllCourses[[#Headers],[Prerequisite 1]:[Prerequisite 7]],0))))))</f>
        <v/>
      </c>
      <c r="J24" s="168" t="str" cm="1">
        <f t="array" ref="J24">IF(ISBLANK($A24),"",IF(ISBLANK($F24),"Course Type?",_xlfn.IFNA(IF(INDEX(tblAllCourses[[Prerequisite 1]:[Prerequisite 7]],MATCH($A24&amp;$F24,tblAllCourses[Course Code]&amp;tblAllCourses[Type],0),MATCH(J$7,tblAllCourses[[#Headers],[Prerequisite 1]:[Prerequisite 7]],0))=0,"",INDEX(tblAllCourses[[Prerequisite 1]:[Prerequisite 7]],MATCH($A24&amp;$F24,tblAllCourses[Course Code]&amp;tblAllCourses[Type],0),MATCH(J$7,tblAllCourses[[#Headers],[Prerequisite 1]:[Prerequisite 7]],0))),IF(INDEX(tblAllCourses[[Prerequisite 1]:[Prerequisite 7]],MATCH($A24,tblAllCourses[Course Code],0),MATCH(J$7,tblAllCourses[[#Headers],[Prerequisite 1]:[Prerequisite 7]],0))=0,"",INDEX(tblAllCourses[[Prerequisite 1]:[Prerequisite 7]],MATCH($A24,tblAllCourses[Course Code],0),MATCH(J$7,tblAllCourses[[#Headers],[Prerequisite 1]:[Prerequisite 7]],0))))))</f>
        <v/>
      </c>
      <c r="K24" s="168" t="str" cm="1">
        <f t="array" ref="K24">IF(ISBLANK($A24),"",IF(ISBLANK($F24),"Course Type?",_xlfn.IFNA(IF(INDEX(tblAllCourses[[Prerequisite 1]:[Prerequisite 7]],MATCH($A24&amp;$F24,tblAllCourses[Course Code]&amp;tblAllCourses[Type],0),MATCH(K$7,tblAllCourses[[#Headers],[Prerequisite 1]:[Prerequisite 7]],0))=0,"",INDEX(tblAllCourses[[Prerequisite 1]:[Prerequisite 7]],MATCH($A24&amp;$F24,tblAllCourses[Course Code]&amp;tblAllCourses[Type],0),MATCH(K$7,tblAllCourses[[#Headers],[Prerequisite 1]:[Prerequisite 7]],0))),IF(INDEX(tblAllCourses[[Prerequisite 1]:[Prerequisite 7]],MATCH($A24,tblAllCourses[Course Code],0),MATCH(K$7,tblAllCourses[[#Headers],[Prerequisite 1]:[Prerequisite 7]],0))=0,"",INDEX(tblAllCourses[[Prerequisite 1]:[Prerequisite 7]],MATCH($A24,tblAllCourses[Course Code],0),MATCH(K$7,tblAllCourses[[#Headers],[Prerequisite 1]:[Prerequisite 7]],0))))))</f>
        <v/>
      </c>
      <c r="L24" s="168" t="str" cm="1">
        <f t="array" ref="L24">IF(ISBLANK($A24),"",IF(ISBLANK($F24),"Course Type?",_xlfn.IFNA(IF(INDEX(tblAllCourses[[Prerequisite 1]:[Prerequisite 7]],MATCH($A24&amp;$F24,tblAllCourses[Course Code]&amp;tblAllCourses[Type],0),MATCH(L$7,tblAllCourses[[#Headers],[Prerequisite 1]:[Prerequisite 7]],0))=0,"",INDEX(tblAllCourses[[Prerequisite 1]:[Prerequisite 7]],MATCH($A24&amp;$F24,tblAllCourses[Course Code]&amp;tblAllCourses[Type],0),MATCH(L$7,tblAllCourses[[#Headers],[Prerequisite 1]:[Prerequisite 7]],0))),IF(INDEX(tblAllCourses[[Prerequisite 1]:[Prerequisite 7]],MATCH($A24,tblAllCourses[Course Code],0),MATCH(L$7,tblAllCourses[[#Headers],[Prerequisite 1]:[Prerequisite 7]],0))=0,"",INDEX(tblAllCourses[[Prerequisite 1]:[Prerequisite 7]],MATCH($A24,tblAllCourses[Course Code],0),MATCH(L$7,tblAllCourses[[#Headers],[Prerequisite 1]:[Prerequisite 7]],0))))))</f>
        <v/>
      </c>
      <c r="M24" s="168" t="str" cm="1">
        <f t="array" ref="M24">IF(ISBLANK($A24),"",IF(ISBLANK($F24),"Course Type?",_xlfn.IFNA(IF(INDEX(tblAllCourses[[Prerequisite 1]:[Prerequisite 7]],MATCH($A24&amp;$F24,tblAllCourses[Course Code]&amp;tblAllCourses[Type],0),MATCH(M$7,tblAllCourses[[#Headers],[Prerequisite 1]:[Prerequisite 7]],0))=0,"",INDEX(tblAllCourses[[Prerequisite 1]:[Prerequisite 7]],MATCH($A24&amp;$F24,tblAllCourses[Course Code]&amp;tblAllCourses[Type],0),MATCH(M$7,tblAllCourses[[#Headers],[Prerequisite 1]:[Prerequisite 7]],0))),IF(INDEX(tblAllCourses[[Prerequisite 1]:[Prerequisite 7]],MATCH($A24,tblAllCourses[Course Code],0),MATCH(M$7,tblAllCourses[[#Headers],[Prerequisite 1]:[Prerequisite 7]],0))=0,"",INDEX(tblAllCourses[[Prerequisite 1]:[Prerequisite 7]],MATCH($A24,tblAllCourses[Course Code],0),MATCH(M$7,tblAllCourses[[#Headers],[Prerequisite 1]:[Prerequisite 7]],0))))))</f>
        <v/>
      </c>
      <c r="N24" s="183"/>
    </row>
    <row r="25" spans="1:14" x14ac:dyDescent="0.55000000000000004">
      <c r="A25" s="12" t="s">
        <v>84</v>
      </c>
      <c r="B25" s="10" t="s">
        <v>86</v>
      </c>
      <c r="C25" s="13">
        <v>3</v>
      </c>
      <c r="D25" s="23"/>
      <c r="E25" s="9" t="str">
        <f>IF(_xlfn.IFNA(VLOOKUP(D25,Tables!$D$2:$E$11,2,FALSE),0)&gt;=_xlfn.IFNA(VLOOKUP(VLOOKUP(F25,Tables!$A$2:$B$11,2,FALSE),Tables!$D$2:$E$11,2,FALSE),1),"Pass","")</f>
        <v/>
      </c>
      <c r="F25" s="9" t="str">
        <f>VLOOKUP(A25,tblAllCourses[[Course Code]:[Type]],5,FALSE)</f>
        <v>Bus Core</v>
      </c>
      <c r="G25" s="168" t="str" cm="1">
        <f t="array" ref="G25">IF(ISBLANK($A25),"",IF(ISBLANK($F25),"Course Type?",_xlfn.IFNA(IF(INDEX(tblAllCourses[[Prerequisite 1]:[Prerequisite 7]],MATCH($A25&amp;$F25,tblAllCourses[Course Code]&amp;tblAllCourses[Type],0),MATCH(G$7,tblAllCourses[[#Headers],[Prerequisite 1]:[Prerequisite 7]],0))=0,"",INDEX(tblAllCourses[[Prerequisite 1]:[Prerequisite 7]],MATCH($A25&amp;$F25,tblAllCourses[Course Code]&amp;tblAllCourses[Type],0),MATCH(G$7,tblAllCourses[[#Headers],[Prerequisite 1]:[Prerequisite 7]],0))),IF(INDEX(tblAllCourses[[Prerequisite 1]:[Prerequisite 7]],MATCH($A25,tblAllCourses[Course Code],0),MATCH(G$7,tblAllCourses[[#Headers],[Prerequisite 1]:[Prerequisite 7]],0))=0,"",INDEX(tblAllCourses[[Prerequisite 1]:[Prerequisite 7]],MATCH($A25,tblAllCourses[Course Code],0),MATCH(G$7,tblAllCourses[[#Headers],[Prerequisite 1]:[Prerequisite 7]],0))))))</f>
        <v>BBA1001</v>
      </c>
      <c r="H25" s="168" t="str" cm="1">
        <f t="array" ref="H25">IF(ISBLANK($A25),"",IF(ISBLANK($F25),"Course Type?",_xlfn.IFNA(IF(INDEX(tblAllCourses[[Prerequisite 1]:[Prerequisite 7]],MATCH($A25&amp;$F25,tblAllCourses[Course Code]&amp;tblAllCourses[Type],0),MATCH(H$7,tblAllCourses[[#Headers],[Prerequisite 1]:[Prerequisite 7]],0))=0,"",INDEX(tblAllCourses[[Prerequisite 1]:[Prerequisite 7]],MATCH($A25&amp;$F25,tblAllCourses[Course Code]&amp;tblAllCourses[Type],0),MATCH(H$7,tblAllCourses[[#Headers],[Prerequisite 1]:[Prerequisite 7]],0))),IF(INDEX(tblAllCourses[[Prerequisite 1]:[Prerequisite 7]],MATCH($A25,tblAllCourses[Course Code],0),MATCH(H$7,tblAllCourses[[#Headers],[Prerequisite 1]:[Prerequisite 7]],0))=0,"",INDEX(tblAllCourses[[Prerequisite 1]:[Prerequisite 7]],MATCH($A25,tblAllCourses[Course Code],0),MATCH(H$7,tblAllCourses[[#Headers],[Prerequisite 1]:[Prerequisite 7]],0))))))</f>
        <v/>
      </c>
      <c r="I25" s="168" t="str" cm="1">
        <f t="array" ref="I25">IF(ISBLANK($A25),"",IF(ISBLANK($F25),"Course Type?",_xlfn.IFNA(IF(INDEX(tblAllCourses[[Prerequisite 1]:[Prerequisite 7]],MATCH($A25&amp;$F25,tblAllCourses[Course Code]&amp;tblAllCourses[Type],0),MATCH(I$7,tblAllCourses[[#Headers],[Prerequisite 1]:[Prerequisite 7]],0))=0,"",INDEX(tblAllCourses[[Prerequisite 1]:[Prerequisite 7]],MATCH($A25&amp;$F25,tblAllCourses[Course Code]&amp;tblAllCourses[Type],0),MATCH(I$7,tblAllCourses[[#Headers],[Prerequisite 1]:[Prerequisite 7]],0))),IF(INDEX(tblAllCourses[[Prerequisite 1]:[Prerequisite 7]],MATCH($A25,tblAllCourses[Course Code],0),MATCH(I$7,tblAllCourses[[#Headers],[Prerequisite 1]:[Prerequisite 7]],0))=0,"",INDEX(tblAllCourses[[Prerequisite 1]:[Prerequisite 7]],MATCH($A25,tblAllCourses[Course Code],0),MATCH(I$7,tblAllCourses[[#Headers],[Prerequisite 1]:[Prerequisite 7]],0))))))</f>
        <v/>
      </c>
      <c r="J25" s="168" t="str" cm="1">
        <f t="array" ref="J25">IF(ISBLANK($A25),"",IF(ISBLANK($F25),"Course Type?",_xlfn.IFNA(IF(INDEX(tblAllCourses[[Prerequisite 1]:[Prerequisite 7]],MATCH($A25&amp;$F25,tblAllCourses[Course Code]&amp;tblAllCourses[Type],0),MATCH(J$7,tblAllCourses[[#Headers],[Prerequisite 1]:[Prerequisite 7]],0))=0,"",INDEX(tblAllCourses[[Prerequisite 1]:[Prerequisite 7]],MATCH($A25&amp;$F25,tblAllCourses[Course Code]&amp;tblAllCourses[Type],0),MATCH(J$7,tblAllCourses[[#Headers],[Prerequisite 1]:[Prerequisite 7]],0))),IF(INDEX(tblAllCourses[[Prerequisite 1]:[Prerequisite 7]],MATCH($A25,tblAllCourses[Course Code],0),MATCH(J$7,tblAllCourses[[#Headers],[Prerequisite 1]:[Prerequisite 7]],0))=0,"",INDEX(tblAllCourses[[Prerequisite 1]:[Prerequisite 7]],MATCH($A25,tblAllCourses[Course Code],0),MATCH(J$7,tblAllCourses[[#Headers],[Prerequisite 1]:[Prerequisite 7]],0))))))</f>
        <v/>
      </c>
      <c r="K25" s="168" t="str" cm="1">
        <f t="array" ref="K25">IF(ISBLANK($A25),"",IF(ISBLANK($F25),"Course Type?",_xlfn.IFNA(IF(INDEX(tblAllCourses[[Prerequisite 1]:[Prerequisite 7]],MATCH($A25&amp;$F25,tblAllCourses[Course Code]&amp;tblAllCourses[Type],0),MATCH(K$7,tblAllCourses[[#Headers],[Prerequisite 1]:[Prerequisite 7]],0))=0,"",INDEX(tblAllCourses[[Prerequisite 1]:[Prerequisite 7]],MATCH($A25&amp;$F25,tblAllCourses[Course Code]&amp;tblAllCourses[Type],0),MATCH(K$7,tblAllCourses[[#Headers],[Prerequisite 1]:[Prerequisite 7]],0))),IF(INDEX(tblAllCourses[[Prerequisite 1]:[Prerequisite 7]],MATCH($A25,tblAllCourses[Course Code],0),MATCH(K$7,tblAllCourses[[#Headers],[Prerequisite 1]:[Prerequisite 7]],0))=0,"",INDEX(tblAllCourses[[Prerequisite 1]:[Prerequisite 7]],MATCH($A25,tblAllCourses[Course Code],0),MATCH(K$7,tblAllCourses[[#Headers],[Prerequisite 1]:[Prerequisite 7]],0))))))</f>
        <v/>
      </c>
      <c r="L25" s="168" t="str" cm="1">
        <f t="array" ref="L25">IF(ISBLANK($A25),"",IF(ISBLANK($F25),"Course Type?",_xlfn.IFNA(IF(INDEX(tblAllCourses[[Prerequisite 1]:[Prerequisite 7]],MATCH($A25&amp;$F25,tblAllCourses[Course Code]&amp;tblAllCourses[Type],0),MATCH(L$7,tblAllCourses[[#Headers],[Prerequisite 1]:[Prerequisite 7]],0))=0,"",INDEX(tblAllCourses[[Prerequisite 1]:[Prerequisite 7]],MATCH($A25&amp;$F25,tblAllCourses[Course Code]&amp;tblAllCourses[Type],0),MATCH(L$7,tblAllCourses[[#Headers],[Prerequisite 1]:[Prerequisite 7]],0))),IF(INDEX(tblAllCourses[[Prerequisite 1]:[Prerequisite 7]],MATCH($A25,tblAllCourses[Course Code],0),MATCH(L$7,tblAllCourses[[#Headers],[Prerequisite 1]:[Prerequisite 7]],0))=0,"",INDEX(tblAllCourses[[Prerequisite 1]:[Prerequisite 7]],MATCH($A25,tblAllCourses[Course Code],0),MATCH(L$7,tblAllCourses[[#Headers],[Prerequisite 1]:[Prerequisite 7]],0))))))</f>
        <v/>
      </c>
      <c r="M25" s="168" t="str" cm="1">
        <f t="array" ref="M25">IF(ISBLANK($A25),"",IF(ISBLANK($F25),"Course Type?",_xlfn.IFNA(IF(INDEX(tblAllCourses[[Prerequisite 1]:[Prerequisite 7]],MATCH($A25&amp;$F25,tblAllCourses[Course Code]&amp;tblAllCourses[Type],0),MATCH(M$7,tblAllCourses[[#Headers],[Prerequisite 1]:[Prerequisite 7]],0))=0,"",INDEX(tblAllCourses[[Prerequisite 1]:[Prerequisite 7]],MATCH($A25&amp;$F25,tblAllCourses[Course Code]&amp;tblAllCourses[Type],0),MATCH(M$7,tblAllCourses[[#Headers],[Prerequisite 1]:[Prerequisite 7]],0))),IF(INDEX(tblAllCourses[[Prerequisite 1]:[Prerequisite 7]],MATCH($A25,tblAllCourses[Course Code],0),MATCH(M$7,tblAllCourses[[#Headers],[Prerequisite 1]:[Prerequisite 7]],0))=0,"",INDEX(tblAllCourses[[Prerequisite 1]:[Prerequisite 7]],MATCH($A25,tblAllCourses[Course Code],0),MATCH(M$7,tblAllCourses[[#Headers],[Prerequisite 1]:[Prerequisite 7]],0))))))</f>
        <v/>
      </c>
      <c r="N25" s="34"/>
    </row>
    <row r="26" spans="1:14" x14ac:dyDescent="0.55000000000000004">
      <c r="A26" s="12" t="s">
        <v>12</v>
      </c>
      <c r="B26" s="10" t="s">
        <v>85</v>
      </c>
      <c r="C26" s="13">
        <v>1</v>
      </c>
      <c r="D26" s="23"/>
      <c r="E26" s="9" t="str">
        <f>IF(_xlfn.IFNA(VLOOKUP(D26,Tables!$D$2:$E$11,2,FALSE),0)&gt;=_xlfn.IFNA(VLOOKUP(VLOOKUP(F26,Tables!$A$2:$B$11,2,FALSE),Tables!$D$2:$E$11,2,FALSE),1),"Pass","")</f>
        <v/>
      </c>
      <c r="F26" s="9" t="str">
        <f>VLOOKUP(A26,tblAllCourses[[Course Code]:[Type]],5,FALSE)</f>
        <v>Gen Ed</v>
      </c>
      <c r="G26" s="168" t="str" cm="1">
        <f t="array" ref="G26">IF(ISBLANK($A26),"",IF(ISBLANK($F26),"Course Type?",_xlfn.IFNA(IF(INDEX(tblAllCourses[[Prerequisite 1]:[Prerequisite 7]],MATCH($A26&amp;$F26,tblAllCourses[Course Code]&amp;tblAllCourses[Type],0),MATCH(G$7,tblAllCourses[[#Headers],[Prerequisite 1]:[Prerequisite 7]],0))=0,"",INDEX(tblAllCourses[[Prerequisite 1]:[Prerequisite 7]],MATCH($A26&amp;$F26,tblAllCourses[Course Code]&amp;tblAllCourses[Type],0),MATCH(G$7,tblAllCourses[[#Headers],[Prerequisite 1]:[Prerequisite 7]],0))),IF(INDEX(tblAllCourses[[Prerequisite 1]:[Prerequisite 7]],MATCH($A26,tblAllCourses[Course Code],0),MATCH(G$7,tblAllCourses[[#Headers],[Prerequisite 1]:[Prerequisite 7]],0))=0,"",INDEX(tblAllCourses[[Prerequisite 1]:[Prerequisite 7]],MATCH($A26,tblAllCourses[Course Code],0),MATCH(G$7,tblAllCourses[[#Headers],[Prerequisite 1]:[Prerequisite 7]],0))))))</f>
        <v/>
      </c>
      <c r="H26" s="168" t="str" cm="1">
        <f t="array" ref="H26">IF(ISBLANK($A26),"",IF(ISBLANK($F26),"Course Type?",_xlfn.IFNA(IF(INDEX(tblAllCourses[[Prerequisite 1]:[Prerequisite 7]],MATCH($A26&amp;$F26,tblAllCourses[Course Code]&amp;tblAllCourses[Type],0),MATCH(H$7,tblAllCourses[[#Headers],[Prerequisite 1]:[Prerequisite 7]],0))=0,"",INDEX(tblAllCourses[[Prerequisite 1]:[Prerequisite 7]],MATCH($A26&amp;$F26,tblAllCourses[Course Code]&amp;tblAllCourses[Type],0),MATCH(H$7,tblAllCourses[[#Headers],[Prerequisite 1]:[Prerequisite 7]],0))),IF(INDEX(tblAllCourses[[Prerequisite 1]:[Prerequisite 7]],MATCH($A26,tblAllCourses[Course Code],0),MATCH(H$7,tblAllCourses[[#Headers],[Prerequisite 1]:[Prerequisite 7]],0))=0,"",INDEX(tblAllCourses[[Prerequisite 1]:[Prerequisite 7]],MATCH($A26,tblAllCourses[Course Code],0),MATCH(H$7,tblAllCourses[[#Headers],[Prerequisite 1]:[Prerequisite 7]],0))))))</f>
        <v/>
      </c>
      <c r="I26" s="168" t="str" cm="1">
        <f t="array" ref="I26">IF(ISBLANK($A26),"",IF(ISBLANK($F26),"Course Type?",_xlfn.IFNA(IF(INDEX(tblAllCourses[[Prerequisite 1]:[Prerequisite 7]],MATCH($A26&amp;$F26,tblAllCourses[Course Code]&amp;tblAllCourses[Type],0),MATCH(I$7,tblAllCourses[[#Headers],[Prerequisite 1]:[Prerequisite 7]],0))=0,"",INDEX(tblAllCourses[[Prerequisite 1]:[Prerequisite 7]],MATCH($A26&amp;$F26,tblAllCourses[Course Code]&amp;tblAllCourses[Type],0),MATCH(I$7,tblAllCourses[[#Headers],[Prerequisite 1]:[Prerequisite 7]],0))),IF(INDEX(tblAllCourses[[Prerequisite 1]:[Prerequisite 7]],MATCH($A26,tblAllCourses[Course Code],0),MATCH(I$7,tblAllCourses[[#Headers],[Prerequisite 1]:[Prerequisite 7]],0))=0,"",INDEX(tblAllCourses[[Prerequisite 1]:[Prerequisite 7]],MATCH($A26,tblAllCourses[Course Code],0),MATCH(I$7,tblAllCourses[[#Headers],[Prerequisite 1]:[Prerequisite 7]],0))))))</f>
        <v/>
      </c>
      <c r="J26" s="168" t="str" cm="1">
        <f t="array" ref="J26">IF(ISBLANK($A26),"",IF(ISBLANK($F26),"Course Type?",_xlfn.IFNA(IF(INDEX(tblAllCourses[[Prerequisite 1]:[Prerequisite 7]],MATCH($A26&amp;$F26,tblAllCourses[Course Code]&amp;tblAllCourses[Type],0),MATCH(J$7,tblAllCourses[[#Headers],[Prerequisite 1]:[Prerequisite 7]],0))=0,"",INDEX(tblAllCourses[[Prerequisite 1]:[Prerequisite 7]],MATCH($A26&amp;$F26,tblAllCourses[Course Code]&amp;tblAllCourses[Type],0),MATCH(J$7,tblAllCourses[[#Headers],[Prerequisite 1]:[Prerequisite 7]],0))),IF(INDEX(tblAllCourses[[Prerequisite 1]:[Prerequisite 7]],MATCH($A26,tblAllCourses[Course Code],0),MATCH(J$7,tblAllCourses[[#Headers],[Prerequisite 1]:[Prerequisite 7]],0))=0,"",INDEX(tblAllCourses[[Prerequisite 1]:[Prerequisite 7]],MATCH($A26,tblAllCourses[Course Code],0),MATCH(J$7,tblAllCourses[[#Headers],[Prerequisite 1]:[Prerequisite 7]],0))))))</f>
        <v/>
      </c>
      <c r="K26" s="168" t="str" cm="1">
        <f t="array" ref="K26">IF(ISBLANK($A26),"",IF(ISBLANK($F26),"Course Type?",_xlfn.IFNA(IF(INDEX(tblAllCourses[[Prerequisite 1]:[Prerequisite 7]],MATCH($A26&amp;$F26,tblAllCourses[Course Code]&amp;tblAllCourses[Type],0),MATCH(K$7,tblAllCourses[[#Headers],[Prerequisite 1]:[Prerequisite 7]],0))=0,"",INDEX(tblAllCourses[[Prerequisite 1]:[Prerequisite 7]],MATCH($A26&amp;$F26,tblAllCourses[Course Code]&amp;tblAllCourses[Type],0),MATCH(K$7,tblAllCourses[[#Headers],[Prerequisite 1]:[Prerequisite 7]],0))),IF(INDEX(tblAllCourses[[Prerequisite 1]:[Prerequisite 7]],MATCH($A26,tblAllCourses[Course Code],0),MATCH(K$7,tblAllCourses[[#Headers],[Prerequisite 1]:[Prerequisite 7]],0))=0,"",INDEX(tblAllCourses[[Prerequisite 1]:[Prerequisite 7]],MATCH($A26,tblAllCourses[Course Code],0),MATCH(K$7,tblAllCourses[[#Headers],[Prerequisite 1]:[Prerequisite 7]],0))))))</f>
        <v/>
      </c>
      <c r="L26" s="168" t="str" cm="1">
        <f t="array" ref="L26">IF(ISBLANK($A26),"",IF(ISBLANK($F26),"Course Type?",_xlfn.IFNA(IF(INDEX(tblAllCourses[[Prerequisite 1]:[Prerequisite 7]],MATCH($A26&amp;$F26,tblAllCourses[Course Code]&amp;tblAllCourses[Type],0),MATCH(L$7,tblAllCourses[[#Headers],[Prerequisite 1]:[Prerequisite 7]],0))=0,"",INDEX(tblAllCourses[[Prerequisite 1]:[Prerequisite 7]],MATCH($A26&amp;$F26,tblAllCourses[Course Code]&amp;tblAllCourses[Type],0),MATCH(L$7,tblAllCourses[[#Headers],[Prerequisite 1]:[Prerequisite 7]],0))),IF(INDEX(tblAllCourses[[Prerequisite 1]:[Prerequisite 7]],MATCH($A26,tblAllCourses[Course Code],0),MATCH(L$7,tblAllCourses[[#Headers],[Prerequisite 1]:[Prerequisite 7]],0))=0,"",INDEX(tblAllCourses[[Prerequisite 1]:[Prerequisite 7]],MATCH($A26,tblAllCourses[Course Code],0),MATCH(L$7,tblAllCourses[[#Headers],[Prerequisite 1]:[Prerequisite 7]],0))))))</f>
        <v/>
      </c>
      <c r="M26" s="168" t="str" cm="1">
        <f t="array" ref="M26">IF(ISBLANK($A26),"",IF(ISBLANK($F26),"Course Type?",_xlfn.IFNA(IF(INDEX(tblAllCourses[[Prerequisite 1]:[Prerequisite 7]],MATCH($A26&amp;$F26,tblAllCourses[Course Code]&amp;tblAllCourses[Type],0),MATCH(M$7,tblAllCourses[[#Headers],[Prerequisite 1]:[Prerequisite 7]],0))=0,"",INDEX(tblAllCourses[[Prerequisite 1]:[Prerequisite 7]],MATCH($A26&amp;$F26,tblAllCourses[Course Code]&amp;tblAllCourses[Type],0),MATCH(M$7,tblAllCourses[[#Headers],[Prerequisite 1]:[Prerequisite 7]],0))),IF(INDEX(tblAllCourses[[Prerequisite 1]:[Prerequisite 7]],MATCH($A26,tblAllCourses[Course Code],0),MATCH(M$7,tblAllCourses[[#Headers],[Prerequisite 1]:[Prerequisite 7]],0))=0,"",INDEX(tblAllCourses[[Prerequisite 1]:[Prerequisite 7]],MATCH($A26,tblAllCourses[Course Code],0),MATCH(M$7,tblAllCourses[[#Headers],[Prerequisite 1]:[Prerequisite 7]],0))))))</f>
        <v/>
      </c>
      <c r="N26" s="34"/>
    </row>
    <row r="27" spans="1:14" x14ac:dyDescent="0.55000000000000004">
      <c r="A27" s="12"/>
      <c r="B27" s="10"/>
      <c r="C27" s="14">
        <f>SUM(C18:C26)</f>
        <v>18</v>
      </c>
      <c r="D27" s="33"/>
      <c r="E27" s="33"/>
      <c r="F27" s="33"/>
      <c r="G27" s="87"/>
      <c r="H27" s="87"/>
      <c r="I27" s="87"/>
      <c r="J27" s="87"/>
      <c r="K27" s="87"/>
      <c r="L27" s="87"/>
      <c r="M27" s="87"/>
      <c r="N27" s="33"/>
    </row>
    <row r="28" spans="1:14" x14ac:dyDescent="0.55000000000000004">
      <c r="A28" s="15"/>
      <c r="B28" s="16"/>
      <c r="C28" s="17"/>
      <c r="D28" s="17"/>
      <c r="E28" s="17"/>
      <c r="F28" s="17"/>
      <c r="G28" s="92"/>
      <c r="H28" s="92"/>
      <c r="I28" s="92"/>
      <c r="J28" s="92"/>
      <c r="K28" s="92"/>
      <c r="L28" s="92"/>
      <c r="M28" s="92"/>
      <c r="N28" s="17"/>
    </row>
    <row r="29" spans="1:14" x14ac:dyDescent="0.55000000000000004">
      <c r="A29" s="2" t="s">
        <v>20</v>
      </c>
      <c r="B29" s="2" t="s">
        <v>2</v>
      </c>
      <c r="C29" s="3"/>
      <c r="D29" s="3"/>
      <c r="E29" s="3"/>
      <c r="F29" s="3"/>
      <c r="G29" s="170"/>
      <c r="H29" s="170"/>
      <c r="I29" s="170"/>
      <c r="J29" s="170"/>
      <c r="K29" s="170"/>
      <c r="L29" s="170"/>
      <c r="M29" s="170"/>
      <c r="N29" s="3"/>
    </row>
    <row r="30" spans="1:14" x14ac:dyDescent="0.55000000000000004">
      <c r="A30" s="4" t="s">
        <v>3</v>
      </c>
      <c r="B30" s="5" t="s">
        <v>4</v>
      </c>
      <c r="C30" s="6" t="s">
        <v>5</v>
      </c>
      <c r="D30" s="6" t="s">
        <v>6</v>
      </c>
      <c r="E30" s="6"/>
      <c r="F30" s="6" t="s">
        <v>40</v>
      </c>
      <c r="G30" s="89" t="s">
        <v>36</v>
      </c>
      <c r="H30" s="89" t="s">
        <v>37</v>
      </c>
      <c r="I30" s="89" t="s">
        <v>38</v>
      </c>
      <c r="J30" s="89" t="s">
        <v>39</v>
      </c>
      <c r="K30" s="89" t="s">
        <v>598</v>
      </c>
      <c r="L30" s="89" t="s">
        <v>791</v>
      </c>
      <c r="M30" s="89" t="s">
        <v>795</v>
      </c>
      <c r="N30" s="6" t="s">
        <v>7</v>
      </c>
    </row>
    <row r="31" spans="1:14" x14ac:dyDescent="0.55000000000000004">
      <c r="A31" s="12" t="s">
        <v>87</v>
      </c>
      <c r="B31" s="10" t="s">
        <v>21</v>
      </c>
      <c r="C31" s="13">
        <v>3</v>
      </c>
      <c r="D31" s="23"/>
      <c r="E31" s="9" t="str">
        <f>IF(_xlfn.IFNA(VLOOKUP(D31,Tables!$D$2:$E$11,2,FALSE),0)&gt;=_xlfn.IFNA(VLOOKUP(VLOOKUP(F31,Tables!$A$2:$B$11,2,FALSE),Tables!$D$2:$E$11,2,FALSE),1),"Pass","")</f>
        <v/>
      </c>
      <c r="F31" s="9" t="str">
        <f>VLOOKUP(A31,tblAllCourses[[Course Code]:[Type]],5,FALSE)</f>
        <v>Bus Core</v>
      </c>
      <c r="G31" s="168" t="str" cm="1">
        <f t="array" ref="G31">IF(ISBLANK($A31),"",IF(ISBLANK($F31),"Course Type?",_xlfn.IFNA(IF(INDEX(tblAllCourses[[Prerequisite 1]:[Prerequisite 7]],MATCH($A31&amp;$F31,tblAllCourses[Course Code]&amp;tblAllCourses[Type],0),MATCH(G$7,tblAllCourses[[#Headers],[Prerequisite 1]:[Prerequisite 7]],0))=0,"",INDEX(tblAllCourses[[Prerequisite 1]:[Prerequisite 7]],MATCH($A31&amp;$F31,tblAllCourses[Course Code]&amp;tblAllCourses[Type],0),MATCH(G$7,tblAllCourses[[#Headers],[Prerequisite 1]:[Prerequisite 7]],0))),IF(INDEX(tblAllCourses[[Prerequisite 1]:[Prerequisite 7]],MATCH($A31,tblAllCourses[Course Code],0),MATCH(G$7,tblAllCourses[[#Headers],[Prerequisite 1]:[Prerequisite 7]],0))=0,"",INDEX(tblAllCourses[[Prerequisite 1]:[Prerequisite 7]],MATCH($A31,tblAllCourses[Course Code],0),MATCH(G$7,tblAllCourses[[#Headers],[Prerequisite 1]:[Prerequisite 7]],0))))))</f>
        <v>BBA1103</v>
      </c>
      <c r="H31" s="168" t="str" cm="1">
        <f t="array" ref="H31">IF(ISBLANK($A31),"",IF(ISBLANK($F31),"Course Type?",_xlfn.IFNA(IF(INDEX(tblAllCourses[[Prerequisite 1]:[Prerequisite 7]],MATCH($A31&amp;$F31,tblAllCourses[Course Code]&amp;tblAllCourses[Type],0),MATCH(H$7,tblAllCourses[[#Headers],[Prerequisite 1]:[Prerequisite 7]],0))=0,"",INDEX(tblAllCourses[[Prerequisite 1]:[Prerequisite 7]],MATCH($A31&amp;$F31,tblAllCourses[Course Code]&amp;tblAllCourses[Type],0),MATCH(H$7,tblAllCourses[[#Headers],[Prerequisite 1]:[Prerequisite 7]],0))),IF(INDEX(tblAllCourses[[Prerequisite 1]:[Prerequisite 7]],MATCH($A31,tblAllCourses[Course Code],0),MATCH(H$7,tblAllCourses[[#Headers],[Prerequisite 1]:[Prerequisite 7]],0))=0,"",INDEX(tblAllCourses[[Prerequisite 1]:[Prerequisite 7]],MATCH($A31,tblAllCourses[Course Code],0),MATCH(H$7,tblAllCourses[[#Headers],[Prerequisite 1]:[Prerequisite 7]],0))))))</f>
        <v/>
      </c>
      <c r="I31" s="168" t="str" cm="1">
        <f t="array" ref="I31">IF(ISBLANK($A31),"",IF(ISBLANK($F31),"Course Type?",_xlfn.IFNA(IF(INDEX(tblAllCourses[[Prerequisite 1]:[Prerequisite 7]],MATCH($A31&amp;$F31,tblAllCourses[Course Code]&amp;tblAllCourses[Type],0),MATCH(I$7,tblAllCourses[[#Headers],[Prerequisite 1]:[Prerequisite 7]],0))=0,"",INDEX(tblAllCourses[[Prerequisite 1]:[Prerequisite 7]],MATCH($A31&amp;$F31,tblAllCourses[Course Code]&amp;tblAllCourses[Type],0),MATCH(I$7,tblAllCourses[[#Headers],[Prerequisite 1]:[Prerequisite 7]],0))),IF(INDEX(tblAllCourses[[Prerequisite 1]:[Prerequisite 7]],MATCH($A31,tblAllCourses[Course Code],0),MATCH(I$7,tblAllCourses[[#Headers],[Prerequisite 1]:[Prerequisite 7]],0))=0,"",INDEX(tblAllCourses[[Prerequisite 1]:[Prerequisite 7]],MATCH($A31,tblAllCourses[Course Code],0),MATCH(I$7,tblAllCourses[[#Headers],[Prerequisite 1]:[Prerequisite 7]],0))))))</f>
        <v/>
      </c>
      <c r="J31" s="168" t="str" cm="1">
        <f t="array" ref="J31">IF(ISBLANK($A31),"",IF(ISBLANK($F31),"Course Type?",_xlfn.IFNA(IF(INDEX(tblAllCourses[[Prerequisite 1]:[Prerequisite 7]],MATCH($A31&amp;$F31,tblAllCourses[Course Code]&amp;tblAllCourses[Type],0),MATCH(J$7,tblAllCourses[[#Headers],[Prerequisite 1]:[Prerequisite 7]],0))=0,"",INDEX(tblAllCourses[[Prerequisite 1]:[Prerequisite 7]],MATCH($A31&amp;$F31,tblAllCourses[Course Code]&amp;tblAllCourses[Type],0),MATCH(J$7,tblAllCourses[[#Headers],[Prerequisite 1]:[Prerequisite 7]],0))),IF(INDEX(tblAllCourses[[Prerequisite 1]:[Prerequisite 7]],MATCH($A31,tblAllCourses[Course Code],0),MATCH(J$7,tblAllCourses[[#Headers],[Prerequisite 1]:[Prerequisite 7]],0))=0,"",INDEX(tblAllCourses[[Prerequisite 1]:[Prerequisite 7]],MATCH($A31,tblAllCourses[Course Code],0),MATCH(J$7,tblAllCourses[[#Headers],[Prerequisite 1]:[Prerequisite 7]],0))))))</f>
        <v/>
      </c>
      <c r="K31" s="168" t="str" cm="1">
        <f t="array" ref="K31">IF(ISBLANK($A31),"",IF(ISBLANK($F31),"Course Type?",_xlfn.IFNA(IF(INDEX(tblAllCourses[[Prerequisite 1]:[Prerequisite 7]],MATCH($A31&amp;$F31,tblAllCourses[Course Code]&amp;tblAllCourses[Type],0),MATCH(K$7,tblAllCourses[[#Headers],[Prerequisite 1]:[Prerequisite 7]],0))=0,"",INDEX(tblAllCourses[[Prerequisite 1]:[Prerequisite 7]],MATCH($A31&amp;$F31,tblAllCourses[Course Code]&amp;tblAllCourses[Type],0),MATCH(K$7,tblAllCourses[[#Headers],[Prerequisite 1]:[Prerequisite 7]],0))),IF(INDEX(tblAllCourses[[Prerequisite 1]:[Prerequisite 7]],MATCH($A31,tblAllCourses[Course Code],0),MATCH(K$7,tblAllCourses[[#Headers],[Prerequisite 1]:[Prerequisite 7]],0))=0,"",INDEX(tblAllCourses[[Prerequisite 1]:[Prerequisite 7]],MATCH($A31,tblAllCourses[Course Code],0),MATCH(K$7,tblAllCourses[[#Headers],[Prerequisite 1]:[Prerequisite 7]],0))))))</f>
        <v/>
      </c>
      <c r="L31" s="168" t="str" cm="1">
        <f t="array" ref="L31">IF(ISBLANK($A31),"",IF(ISBLANK($F31),"Course Type?",_xlfn.IFNA(IF(INDEX(tblAllCourses[[Prerequisite 1]:[Prerequisite 7]],MATCH($A31&amp;$F31,tblAllCourses[Course Code]&amp;tblAllCourses[Type],0),MATCH(L$7,tblAllCourses[[#Headers],[Prerequisite 1]:[Prerequisite 7]],0))=0,"",INDEX(tblAllCourses[[Prerequisite 1]:[Prerequisite 7]],MATCH($A31&amp;$F31,tblAllCourses[Course Code]&amp;tblAllCourses[Type],0),MATCH(L$7,tblAllCourses[[#Headers],[Prerequisite 1]:[Prerequisite 7]],0))),IF(INDEX(tblAllCourses[[Prerequisite 1]:[Prerequisite 7]],MATCH($A31,tblAllCourses[Course Code],0),MATCH(L$7,tblAllCourses[[#Headers],[Prerequisite 1]:[Prerequisite 7]],0))=0,"",INDEX(tblAllCourses[[Prerequisite 1]:[Prerequisite 7]],MATCH($A31,tblAllCourses[Course Code],0),MATCH(L$7,tblAllCourses[[#Headers],[Prerequisite 1]:[Prerequisite 7]],0))))))</f>
        <v/>
      </c>
      <c r="M31" s="168" t="str" cm="1">
        <f t="array" ref="M31">IF(ISBLANK($A31),"",IF(ISBLANK($F31),"Course Type?",_xlfn.IFNA(IF(INDEX(tblAllCourses[[Prerequisite 1]:[Prerequisite 7]],MATCH($A31&amp;$F31,tblAllCourses[Course Code]&amp;tblAllCourses[Type],0),MATCH(M$7,tblAllCourses[[#Headers],[Prerequisite 1]:[Prerequisite 7]],0))=0,"",INDEX(tblAllCourses[[Prerequisite 1]:[Prerequisite 7]],MATCH($A31&amp;$F31,tblAllCourses[Course Code]&amp;tblAllCourses[Type],0),MATCH(M$7,tblAllCourses[[#Headers],[Prerequisite 1]:[Prerequisite 7]],0))),IF(INDEX(tblAllCourses[[Prerequisite 1]:[Prerequisite 7]],MATCH($A31,tblAllCourses[Course Code],0),MATCH(M$7,tblAllCourses[[#Headers],[Prerequisite 1]:[Prerequisite 7]],0))=0,"",INDEX(tblAllCourses[[Prerequisite 1]:[Prerequisite 7]],MATCH($A31,tblAllCourses[Course Code],0),MATCH(M$7,tblAllCourses[[#Headers],[Prerequisite 1]:[Prerequisite 7]],0))))))</f>
        <v/>
      </c>
      <c r="N31" s="24"/>
    </row>
    <row r="32" spans="1:14" x14ac:dyDescent="0.55000000000000004">
      <c r="A32" s="12" t="s">
        <v>22</v>
      </c>
      <c r="B32" s="10" t="s">
        <v>23</v>
      </c>
      <c r="C32" s="13">
        <v>3</v>
      </c>
      <c r="D32" s="23"/>
      <c r="E32" s="9" t="str">
        <f>IF(_xlfn.IFNA(VLOOKUP(D32,Tables!$D$2:$E$11,2,FALSE),0)&gt;=_xlfn.IFNA(VLOOKUP(VLOOKUP(F32,Tables!$A$2:$B$11,2,FALSE),Tables!$D$2:$E$11,2,FALSE),1),"Pass","")</f>
        <v/>
      </c>
      <c r="F32" s="9" t="str">
        <f>VLOOKUP(A32,tblAllCourses[[Course Code]:[Type]],5,FALSE)</f>
        <v>Eng</v>
      </c>
      <c r="G32" s="168" t="str" cm="1">
        <f t="array" ref="G32">IF(ISBLANK($A32),"",IF(ISBLANK($F32),"Course Type?",_xlfn.IFNA(IF(INDEX(tblAllCourses[[Prerequisite 1]:[Prerequisite 7]],MATCH($A32&amp;$F32,tblAllCourses[Course Code]&amp;tblAllCourses[Type],0),MATCH(G$7,tblAllCourses[[#Headers],[Prerequisite 1]:[Prerequisite 7]],0))=0,"",INDEX(tblAllCourses[[Prerequisite 1]:[Prerequisite 7]],MATCH($A32&amp;$F32,tblAllCourses[Course Code]&amp;tblAllCourses[Type],0),MATCH(G$7,tblAllCourses[[#Headers],[Prerequisite 1]:[Prerequisite 7]],0))),IF(INDEX(tblAllCourses[[Prerequisite 1]:[Prerequisite 7]],MATCH($A32,tblAllCourses[Course Code],0),MATCH(G$7,tblAllCourses[[#Headers],[Prerequisite 1]:[Prerequisite 7]],0))=0,"",INDEX(tblAllCourses[[Prerequisite 1]:[Prerequisite 7]],MATCH($A32,tblAllCourses[Course Code],0),MATCH(G$7,tblAllCourses[[#Headers],[Prerequisite 1]:[Prerequisite 7]],0))))))</f>
        <v>BG1002</v>
      </c>
      <c r="H32" s="168" t="str" cm="1">
        <f t="array" ref="H32">IF(ISBLANK($A32),"",IF(ISBLANK($F32),"Course Type?",_xlfn.IFNA(IF(INDEX(tblAllCourses[[Prerequisite 1]:[Prerequisite 7]],MATCH($A32&amp;$F32,tblAllCourses[Course Code]&amp;tblAllCourses[Type],0),MATCH(H$7,tblAllCourses[[#Headers],[Prerequisite 1]:[Prerequisite 7]],0))=0,"",INDEX(tblAllCourses[[Prerequisite 1]:[Prerequisite 7]],MATCH($A32&amp;$F32,tblAllCourses[Course Code]&amp;tblAllCourses[Type],0),MATCH(H$7,tblAllCourses[[#Headers],[Prerequisite 1]:[Prerequisite 7]],0))),IF(INDEX(tblAllCourses[[Prerequisite 1]:[Prerequisite 7]],MATCH($A32,tblAllCourses[Course Code],0),MATCH(H$7,tblAllCourses[[#Headers],[Prerequisite 1]:[Prerequisite 7]],0))=0,"",INDEX(tblAllCourses[[Prerequisite 1]:[Prerequisite 7]],MATCH($A32,tblAllCourses[Course Code],0),MATCH(H$7,tblAllCourses[[#Headers],[Prerequisite 1]:[Prerequisite 7]],0))))))</f>
        <v/>
      </c>
      <c r="I32" s="168" t="str" cm="1">
        <f t="array" ref="I32">IF(ISBLANK($A32),"",IF(ISBLANK($F32),"Course Type?",_xlfn.IFNA(IF(INDEX(tblAllCourses[[Prerequisite 1]:[Prerequisite 7]],MATCH($A32&amp;$F32,tblAllCourses[Course Code]&amp;tblAllCourses[Type],0),MATCH(I$7,tblAllCourses[[#Headers],[Prerequisite 1]:[Prerequisite 7]],0))=0,"",INDEX(tblAllCourses[[Prerequisite 1]:[Prerequisite 7]],MATCH($A32&amp;$F32,tblAllCourses[Course Code]&amp;tblAllCourses[Type],0),MATCH(I$7,tblAllCourses[[#Headers],[Prerequisite 1]:[Prerequisite 7]],0))),IF(INDEX(tblAllCourses[[Prerequisite 1]:[Prerequisite 7]],MATCH($A32,tblAllCourses[Course Code],0),MATCH(I$7,tblAllCourses[[#Headers],[Prerequisite 1]:[Prerequisite 7]],0))=0,"",INDEX(tblAllCourses[[Prerequisite 1]:[Prerequisite 7]],MATCH($A32,tblAllCourses[Course Code],0),MATCH(I$7,tblAllCourses[[#Headers],[Prerequisite 1]:[Prerequisite 7]],0))))))</f>
        <v/>
      </c>
      <c r="J32" s="168" t="str" cm="1">
        <f t="array" ref="J32">IF(ISBLANK($A32),"",IF(ISBLANK($F32),"Course Type?",_xlfn.IFNA(IF(INDEX(tblAllCourses[[Prerequisite 1]:[Prerequisite 7]],MATCH($A32&amp;$F32,tblAllCourses[Course Code]&amp;tblAllCourses[Type],0),MATCH(J$7,tblAllCourses[[#Headers],[Prerequisite 1]:[Prerequisite 7]],0))=0,"",INDEX(tblAllCourses[[Prerequisite 1]:[Prerequisite 7]],MATCH($A32&amp;$F32,tblAllCourses[Course Code]&amp;tblAllCourses[Type],0),MATCH(J$7,tblAllCourses[[#Headers],[Prerequisite 1]:[Prerequisite 7]],0))),IF(INDEX(tblAllCourses[[Prerequisite 1]:[Prerequisite 7]],MATCH($A32,tblAllCourses[Course Code],0),MATCH(J$7,tblAllCourses[[#Headers],[Prerequisite 1]:[Prerequisite 7]],0))=0,"",INDEX(tblAllCourses[[Prerequisite 1]:[Prerequisite 7]],MATCH($A32,tblAllCourses[Course Code],0),MATCH(J$7,tblAllCourses[[#Headers],[Prerequisite 1]:[Prerequisite 7]],0))))))</f>
        <v/>
      </c>
      <c r="K32" s="168" t="str" cm="1">
        <f t="array" ref="K32">IF(ISBLANK($A32),"",IF(ISBLANK($F32),"Course Type?",_xlfn.IFNA(IF(INDEX(tblAllCourses[[Prerequisite 1]:[Prerequisite 7]],MATCH($A32&amp;$F32,tblAllCourses[Course Code]&amp;tblAllCourses[Type],0),MATCH(K$7,tblAllCourses[[#Headers],[Prerequisite 1]:[Prerequisite 7]],0))=0,"",INDEX(tblAllCourses[[Prerequisite 1]:[Prerequisite 7]],MATCH($A32&amp;$F32,tblAllCourses[Course Code]&amp;tblAllCourses[Type],0),MATCH(K$7,tblAllCourses[[#Headers],[Prerequisite 1]:[Prerequisite 7]],0))),IF(INDEX(tblAllCourses[[Prerequisite 1]:[Prerequisite 7]],MATCH($A32,tblAllCourses[Course Code],0),MATCH(K$7,tblAllCourses[[#Headers],[Prerequisite 1]:[Prerequisite 7]],0))=0,"",INDEX(tblAllCourses[[Prerequisite 1]:[Prerequisite 7]],MATCH($A32,tblAllCourses[Course Code],0),MATCH(K$7,tblAllCourses[[#Headers],[Prerequisite 1]:[Prerequisite 7]],0))))))</f>
        <v/>
      </c>
      <c r="L32" s="168" t="str" cm="1">
        <f t="array" ref="L32">IF(ISBLANK($A32),"",IF(ISBLANK($F32),"Course Type?",_xlfn.IFNA(IF(INDEX(tblAllCourses[[Prerequisite 1]:[Prerequisite 7]],MATCH($A32&amp;$F32,tblAllCourses[Course Code]&amp;tblAllCourses[Type],0),MATCH(L$7,tblAllCourses[[#Headers],[Prerequisite 1]:[Prerequisite 7]],0))=0,"",INDEX(tblAllCourses[[Prerequisite 1]:[Prerequisite 7]],MATCH($A32&amp;$F32,tblAllCourses[Course Code]&amp;tblAllCourses[Type],0),MATCH(L$7,tblAllCourses[[#Headers],[Prerequisite 1]:[Prerequisite 7]],0))),IF(INDEX(tblAllCourses[[Prerequisite 1]:[Prerequisite 7]],MATCH($A32,tblAllCourses[Course Code],0),MATCH(L$7,tblAllCourses[[#Headers],[Prerequisite 1]:[Prerequisite 7]],0))=0,"",INDEX(tblAllCourses[[Prerequisite 1]:[Prerequisite 7]],MATCH($A32,tblAllCourses[Course Code],0),MATCH(L$7,tblAllCourses[[#Headers],[Prerequisite 1]:[Prerequisite 7]],0))))))</f>
        <v/>
      </c>
      <c r="M32" s="168" t="str" cm="1">
        <f t="array" ref="M32">IF(ISBLANK($A32),"",IF(ISBLANK($F32),"Course Type?",_xlfn.IFNA(IF(INDEX(tblAllCourses[[Prerequisite 1]:[Prerequisite 7]],MATCH($A32&amp;$F32,tblAllCourses[Course Code]&amp;tblAllCourses[Type],0),MATCH(M$7,tblAllCourses[[#Headers],[Prerequisite 1]:[Prerequisite 7]],0))=0,"",INDEX(tblAllCourses[[Prerequisite 1]:[Prerequisite 7]],MATCH($A32&amp;$F32,tblAllCourses[Course Code]&amp;tblAllCourses[Type],0),MATCH(M$7,tblAllCourses[[#Headers],[Prerequisite 1]:[Prerequisite 7]],0))),IF(INDEX(tblAllCourses[[Prerequisite 1]:[Prerequisite 7]],MATCH($A32,tblAllCourses[Course Code],0),MATCH(M$7,tblAllCourses[[#Headers],[Prerequisite 1]:[Prerequisite 7]],0))=0,"",INDEX(tblAllCourses[[Prerequisite 1]:[Prerequisite 7]],MATCH($A32,tblAllCourses[Course Code],0),MATCH(M$7,tblAllCourses[[#Headers],[Prerequisite 1]:[Prerequisite 7]],0))))))</f>
        <v/>
      </c>
      <c r="N32" s="24"/>
    </row>
    <row r="33" spans="1:14" x14ac:dyDescent="0.55000000000000004">
      <c r="A33" s="12" t="s">
        <v>88</v>
      </c>
      <c r="B33" s="10" t="s">
        <v>89</v>
      </c>
      <c r="C33" s="13">
        <v>3</v>
      </c>
      <c r="D33" s="23"/>
      <c r="E33" s="9" t="str">
        <f>IF(_xlfn.IFNA(VLOOKUP(D33,Tables!$D$2:$E$11,2,FALSE),0)&gt;=_xlfn.IFNA(VLOOKUP(VLOOKUP(F33,Tables!$A$2:$B$11,2,FALSE),Tables!$D$2:$E$11,2,FALSE),1),"Pass","")</f>
        <v/>
      </c>
      <c r="F33" s="9" t="str">
        <f>VLOOKUP(A33,tblAllCourses[[Course Code]:[Type]],5,FALSE)</f>
        <v>Gen Ed</v>
      </c>
      <c r="G33" s="168" t="str" cm="1">
        <f t="array" ref="G33">IF(ISBLANK($A33),"",IF(ISBLANK($F33),"Course Type?",_xlfn.IFNA(IF(INDEX(tblAllCourses[[Prerequisite 1]:[Prerequisite 7]],MATCH($A33&amp;$F33,tblAllCourses[Course Code]&amp;tblAllCourses[Type],0),MATCH(G$7,tblAllCourses[[#Headers],[Prerequisite 1]:[Prerequisite 7]],0))=0,"",INDEX(tblAllCourses[[Prerequisite 1]:[Prerequisite 7]],MATCH($A33&amp;$F33,tblAllCourses[Course Code]&amp;tblAllCourses[Type],0),MATCH(G$7,tblAllCourses[[#Headers],[Prerequisite 1]:[Prerequisite 7]],0))),IF(INDEX(tblAllCourses[[Prerequisite 1]:[Prerequisite 7]],MATCH($A33,tblAllCourses[Course Code],0),MATCH(G$7,tblAllCourses[[#Headers],[Prerequisite 1]:[Prerequisite 7]],0))=0,"",INDEX(tblAllCourses[[Prerequisite 1]:[Prerequisite 7]],MATCH($A33,tblAllCourses[Course Code],0),MATCH(G$7,tblAllCourses[[#Headers],[Prerequisite 1]:[Prerequisite 7]],0))))))</f>
        <v>MA1200</v>
      </c>
      <c r="H33" s="168" t="str" cm="1">
        <f t="array" ref="H33">IF(ISBLANK($A33),"",IF(ISBLANK($F33),"Course Type?",_xlfn.IFNA(IF(INDEX(tblAllCourses[[Prerequisite 1]:[Prerequisite 7]],MATCH($A33&amp;$F33,tblAllCourses[Course Code]&amp;tblAllCourses[Type],0),MATCH(H$7,tblAllCourses[[#Headers],[Prerequisite 1]:[Prerequisite 7]],0))=0,"",INDEX(tblAllCourses[[Prerequisite 1]:[Prerequisite 7]],MATCH($A33&amp;$F33,tblAllCourses[Course Code]&amp;tblAllCourses[Type],0),MATCH(H$7,tblAllCourses[[#Headers],[Prerequisite 1]:[Prerequisite 7]],0))),IF(INDEX(tblAllCourses[[Prerequisite 1]:[Prerequisite 7]],MATCH($A33,tblAllCourses[Course Code],0),MATCH(H$7,tblAllCourses[[#Headers],[Prerequisite 1]:[Prerequisite 7]],0))=0,"",INDEX(tblAllCourses[[Prerequisite 1]:[Prerequisite 7]],MATCH($A33,tblAllCourses[Course Code],0),MATCH(H$7,tblAllCourses[[#Headers],[Prerequisite 1]:[Prerequisite 7]],0))))))</f>
        <v/>
      </c>
      <c r="I33" s="168" t="str" cm="1">
        <f t="array" ref="I33">IF(ISBLANK($A33),"",IF(ISBLANK($F33),"Course Type?",_xlfn.IFNA(IF(INDEX(tblAllCourses[[Prerequisite 1]:[Prerequisite 7]],MATCH($A33&amp;$F33,tblAllCourses[Course Code]&amp;tblAllCourses[Type],0),MATCH(I$7,tblAllCourses[[#Headers],[Prerequisite 1]:[Prerequisite 7]],0))=0,"",INDEX(tblAllCourses[[Prerequisite 1]:[Prerequisite 7]],MATCH($A33&amp;$F33,tblAllCourses[Course Code]&amp;tblAllCourses[Type],0),MATCH(I$7,tblAllCourses[[#Headers],[Prerequisite 1]:[Prerequisite 7]],0))),IF(INDEX(tblAllCourses[[Prerequisite 1]:[Prerequisite 7]],MATCH($A33,tblAllCourses[Course Code],0),MATCH(I$7,tblAllCourses[[#Headers],[Prerequisite 1]:[Prerequisite 7]],0))=0,"",INDEX(tblAllCourses[[Prerequisite 1]:[Prerequisite 7]],MATCH($A33,tblAllCourses[Course Code],0),MATCH(I$7,tblAllCourses[[#Headers],[Prerequisite 1]:[Prerequisite 7]],0))))))</f>
        <v/>
      </c>
      <c r="J33" s="168" t="str" cm="1">
        <f t="array" ref="J33">IF(ISBLANK($A33),"",IF(ISBLANK($F33),"Course Type?",_xlfn.IFNA(IF(INDEX(tblAllCourses[[Prerequisite 1]:[Prerequisite 7]],MATCH($A33&amp;$F33,tblAllCourses[Course Code]&amp;tblAllCourses[Type],0),MATCH(J$7,tblAllCourses[[#Headers],[Prerequisite 1]:[Prerequisite 7]],0))=0,"",INDEX(tblAllCourses[[Prerequisite 1]:[Prerequisite 7]],MATCH($A33&amp;$F33,tblAllCourses[Course Code]&amp;tblAllCourses[Type],0),MATCH(J$7,tblAllCourses[[#Headers],[Prerequisite 1]:[Prerequisite 7]],0))),IF(INDEX(tblAllCourses[[Prerequisite 1]:[Prerequisite 7]],MATCH($A33,tblAllCourses[Course Code],0),MATCH(J$7,tblAllCourses[[#Headers],[Prerequisite 1]:[Prerequisite 7]],0))=0,"",INDEX(tblAllCourses[[Prerequisite 1]:[Prerequisite 7]],MATCH($A33,tblAllCourses[Course Code],0),MATCH(J$7,tblAllCourses[[#Headers],[Prerequisite 1]:[Prerequisite 7]],0))))))</f>
        <v/>
      </c>
      <c r="K33" s="168" t="str" cm="1">
        <f t="array" ref="K33">IF(ISBLANK($A33),"",IF(ISBLANK($F33),"Course Type?",_xlfn.IFNA(IF(INDEX(tblAllCourses[[Prerequisite 1]:[Prerequisite 7]],MATCH($A33&amp;$F33,tblAllCourses[Course Code]&amp;tblAllCourses[Type],0),MATCH(K$7,tblAllCourses[[#Headers],[Prerequisite 1]:[Prerequisite 7]],0))=0,"",INDEX(tblAllCourses[[Prerequisite 1]:[Prerequisite 7]],MATCH($A33&amp;$F33,tblAllCourses[Course Code]&amp;tblAllCourses[Type],0),MATCH(K$7,tblAllCourses[[#Headers],[Prerequisite 1]:[Prerequisite 7]],0))),IF(INDEX(tblAllCourses[[Prerequisite 1]:[Prerequisite 7]],MATCH($A33,tblAllCourses[Course Code],0),MATCH(K$7,tblAllCourses[[#Headers],[Prerequisite 1]:[Prerequisite 7]],0))=0,"",INDEX(tblAllCourses[[Prerequisite 1]:[Prerequisite 7]],MATCH($A33,tblAllCourses[Course Code],0),MATCH(K$7,tblAllCourses[[#Headers],[Prerequisite 1]:[Prerequisite 7]],0))))))</f>
        <v/>
      </c>
      <c r="L33" s="168" t="str" cm="1">
        <f t="array" ref="L33">IF(ISBLANK($A33),"",IF(ISBLANK($F33),"Course Type?",_xlfn.IFNA(IF(INDEX(tblAllCourses[[Prerequisite 1]:[Prerequisite 7]],MATCH($A33&amp;$F33,tblAllCourses[Course Code]&amp;tblAllCourses[Type],0),MATCH(L$7,tblAllCourses[[#Headers],[Prerequisite 1]:[Prerequisite 7]],0))=0,"",INDEX(tblAllCourses[[Prerequisite 1]:[Prerequisite 7]],MATCH($A33&amp;$F33,tblAllCourses[Course Code]&amp;tblAllCourses[Type],0),MATCH(L$7,tblAllCourses[[#Headers],[Prerequisite 1]:[Prerequisite 7]],0))),IF(INDEX(tblAllCourses[[Prerequisite 1]:[Prerequisite 7]],MATCH($A33,tblAllCourses[Course Code],0),MATCH(L$7,tblAllCourses[[#Headers],[Prerequisite 1]:[Prerequisite 7]],0))=0,"",INDEX(tblAllCourses[[Prerequisite 1]:[Prerequisite 7]],MATCH($A33,tblAllCourses[Course Code],0),MATCH(L$7,tblAllCourses[[#Headers],[Prerequisite 1]:[Prerequisite 7]],0))))))</f>
        <v/>
      </c>
      <c r="M33" s="168" t="str" cm="1">
        <f t="array" ref="M33">IF(ISBLANK($A33),"",IF(ISBLANK($F33),"Course Type?",_xlfn.IFNA(IF(INDEX(tblAllCourses[[Prerequisite 1]:[Prerequisite 7]],MATCH($A33&amp;$F33,tblAllCourses[Course Code]&amp;tblAllCourses[Type],0),MATCH(M$7,tblAllCourses[[#Headers],[Prerequisite 1]:[Prerequisite 7]],0))=0,"",INDEX(tblAllCourses[[Prerequisite 1]:[Prerequisite 7]],MATCH($A33&amp;$F33,tblAllCourses[Course Code]&amp;tblAllCourses[Type],0),MATCH(M$7,tblAllCourses[[#Headers],[Prerequisite 1]:[Prerequisite 7]],0))),IF(INDEX(tblAllCourses[[Prerequisite 1]:[Prerequisite 7]],MATCH($A33,tblAllCourses[Course Code],0),MATCH(M$7,tblAllCourses[[#Headers],[Prerequisite 1]:[Prerequisite 7]],0))=0,"",INDEX(tblAllCourses[[Prerequisite 1]:[Prerequisite 7]],MATCH($A33,tblAllCourses[Course Code],0),MATCH(M$7,tblAllCourses[[#Headers],[Prerequisite 1]:[Prerequisite 7]],0))))))</f>
        <v/>
      </c>
      <c r="N33" s="24"/>
    </row>
    <row r="34" spans="1:14" x14ac:dyDescent="0.55000000000000004">
      <c r="A34" s="12" t="s">
        <v>90</v>
      </c>
      <c r="B34" s="10" t="s">
        <v>91</v>
      </c>
      <c r="C34" s="13">
        <v>3</v>
      </c>
      <c r="D34" s="23"/>
      <c r="E34" s="9" t="str">
        <f>IF(_xlfn.IFNA(VLOOKUP(D34,Tables!$D$2:$E$11,2,FALSE),0)&gt;=_xlfn.IFNA(VLOOKUP(VLOOKUP(F34,Tables!$A$2:$B$11,2,FALSE),Tables!$D$2:$E$11,2,FALSE),1),"Pass","")</f>
        <v/>
      </c>
      <c r="F34" s="9" t="str">
        <f>VLOOKUP(A34,tblAllCourses[[Course Code]:[Type]],5,FALSE)</f>
        <v>Gen Ed</v>
      </c>
      <c r="G34" s="168" t="str" cm="1">
        <f t="array" ref="G34">IF(ISBLANK($A34),"",IF(ISBLANK($F34),"Course Type?",_xlfn.IFNA(IF(INDEX(tblAllCourses[[Prerequisite 1]:[Prerequisite 7]],MATCH($A34&amp;$F34,tblAllCourses[Course Code]&amp;tblAllCourses[Type],0),MATCH(G$7,tblAllCourses[[#Headers],[Prerequisite 1]:[Prerequisite 7]],0))=0,"",INDEX(tblAllCourses[[Prerequisite 1]:[Prerequisite 7]],MATCH($A34&amp;$F34,tblAllCourses[Course Code]&amp;tblAllCourses[Type],0),MATCH(G$7,tblAllCourses[[#Headers],[Prerequisite 1]:[Prerequisite 7]],0))),IF(INDEX(tblAllCourses[[Prerequisite 1]:[Prerequisite 7]],MATCH($A34,tblAllCourses[Course Code],0),MATCH(G$7,tblAllCourses[[#Headers],[Prerequisite 1]:[Prerequisite 7]],0))=0,"",INDEX(tblAllCourses[[Prerequisite 1]:[Prerequisite 7]],MATCH($A34,tblAllCourses[Course Code],0),MATCH(G$7,tblAllCourses[[#Headers],[Prerequisite 1]:[Prerequisite 7]],0))))))</f>
        <v/>
      </c>
      <c r="H34" s="168" t="str" cm="1">
        <f t="array" ref="H34">IF(ISBLANK($A34),"",IF(ISBLANK($F34),"Course Type?",_xlfn.IFNA(IF(INDEX(tblAllCourses[[Prerequisite 1]:[Prerequisite 7]],MATCH($A34&amp;$F34,tblAllCourses[Course Code]&amp;tblAllCourses[Type],0),MATCH(H$7,tblAllCourses[[#Headers],[Prerequisite 1]:[Prerequisite 7]],0))=0,"",INDEX(tblAllCourses[[Prerequisite 1]:[Prerequisite 7]],MATCH($A34&amp;$F34,tblAllCourses[Course Code]&amp;tblAllCourses[Type],0),MATCH(H$7,tblAllCourses[[#Headers],[Prerequisite 1]:[Prerequisite 7]],0))),IF(INDEX(tblAllCourses[[Prerequisite 1]:[Prerequisite 7]],MATCH($A34,tblAllCourses[Course Code],0),MATCH(H$7,tblAllCourses[[#Headers],[Prerequisite 1]:[Prerequisite 7]],0))=0,"",INDEX(tblAllCourses[[Prerequisite 1]:[Prerequisite 7]],MATCH($A34,tblAllCourses[Course Code],0),MATCH(H$7,tblAllCourses[[#Headers],[Prerequisite 1]:[Prerequisite 7]],0))))))</f>
        <v/>
      </c>
      <c r="I34" s="168" t="str" cm="1">
        <f t="array" ref="I34">IF(ISBLANK($A34),"",IF(ISBLANK($F34),"Course Type?",_xlfn.IFNA(IF(INDEX(tblAllCourses[[Prerequisite 1]:[Prerequisite 7]],MATCH($A34&amp;$F34,tblAllCourses[Course Code]&amp;tblAllCourses[Type],0),MATCH(I$7,tblAllCourses[[#Headers],[Prerequisite 1]:[Prerequisite 7]],0))=0,"",INDEX(tblAllCourses[[Prerequisite 1]:[Prerequisite 7]],MATCH($A34&amp;$F34,tblAllCourses[Course Code]&amp;tblAllCourses[Type],0),MATCH(I$7,tblAllCourses[[#Headers],[Prerequisite 1]:[Prerequisite 7]],0))),IF(INDEX(tblAllCourses[[Prerequisite 1]:[Prerequisite 7]],MATCH($A34,tblAllCourses[Course Code],0),MATCH(I$7,tblAllCourses[[#Headers],[Prerequisite 1]:[Prerequisite 7]],0))=0,"",INDEX(tblAllCourses[[Prerequisite 1]:[Prerequisite 7]],MATCH($A34,tblAllCourses[Course Code],0),MATCH(I$7,tblAllCourses[[#Headers],[Prerequisite 1]:[Prerequisite 7]],0))))))</f>
        <v/>
      </c>
      <c r="J34" s="168" t="str" cm="1">
        <f t="array" ref="J34">IF(ISBLANK($A34),"",IF(ISBLANK($F34),"Course Type?",_xlfn.IFNA(IF(INDEX(tblAllCourses[[Prerequisite 1]:[Prerequisite 7]],MATCH($A34&amp;$F34,tblAllCourses[Course Code]&amp;tblAllCourses[Type],0),MATCH(J$7,tblAllCourses[[#Headers],[Prerequisite 1]:[Prerequisite 7]],0))=0,"",INDEX(tblAllCourses[[Prerequisite 1]:[Prerequisite 7]],MATCH($A34&amp;$F34,tblAllCourses[Course Code]&amp;tblAllCourses[Type],0),MATCH(J$7,tblAllCourses[[#Headers],[Prerequisite 1]:[Prerequisite 7]],0))),IF(INDEX(tblAllCourses[[Prerequisite 1]:[Prerequisite 7]],MATCH($A34,tblAllCourses[Course Code],0),MATCH(J$7,tblAllCourses[[#Headers],[Prerequisite 1]:[Prerequisite 7]],0))=0,"",INDEX(tblAllCourses[[Prerequisite 1]:[Prerequisite 7]],MATCH($A34,tblAllCourses[Course Code],0),MATCH(J$7,tblAllCourses[[#Headers],[Prerequisite 1]:[Prerequisite 7]],0))))))</f>
        <v/>
      </c>
      <c r="K34" s="168" t="str" cm="1">
        <f t="array" ref="K34">IF(ISBLANK($A34),"",IF(ISBLANK($F34),"Course Type?",_xlfn.IFNA(IF(INDEX(tblAllCourses[[Prerequisite 1]:[Prerequisite 7]],MATCH($A34&amp;$F34,tblAllCourses[Course Code]&amp;tblAllCourses[Type],0),MATCH(K$7,tblAllCourses[[#Headers],[Prerequisite 1]:[Prerequisite 7]],0))=0,"",INDEX(tblAllCourses[[Prerequisite 1]:[Prerequisite 7]],MATCH($A34&amp;$F34,tblAllCourses[Course Code]&amp;tblAllCourses[Type],0),MATCH(K$7,tblAllCourses[[#Headers],[Prerequisite 1]:[Prerequisite 7]],0))),IF(INDEX(tblAllCourses[[Prerequisite 1]:[Prerequisite 7]],MATCH($A34,tblAllCourses[Course Code],0),MATCH(K$7,tblAllCourses[[#Headers],[Prerequisite 1]:[Prerequisite 7]],0))=0,"",INDEX(tblAllCourses[[Prerequisite 1]:[Prerequisite 7]],MATCH($A34,tblAllCourses[Course Code],0),MATCH(K$7,tblAllCourses[[#Headers],[Prerequisite 1]:[Prerequisite 7]],0))))))</f>
        <v/>
      </c>
      <c r="L34" s="168" t="str" cm="1">
        <f t="array" ref="L34">IF(ISBLANK($A34),"",IF(ISBLANK($F34),"Course Type?",_xlfn.IFNA(IF(INDEX(tblAllCourses[[Prerequisite 1]:[Prerequisite 7]],MATCH($A34&amp;$F34,tblAllCourses[Course Code]&amp;tblAllCourses[Type],0),MATCH(L$7,tblAllCourses[[#Headers],[Prerequisite 1]:[Prerequisite 7]],0))=0,"",INDEX(tblAllCourses[[Prerequisite 1]:[Prerequisite 7]],MATCH($A34&amp;$F34,tblAllCourses[Course Code]&amp;tblAllCourses[Type],0),MATCH(L$7,tblAllCourses[[#Headers],[Prerequisite 1]:[Prerequisite 7]],0))),IF(INDEX(tblAllCourses[[Prerequisite 1]:[Prerequisite 7]],MATCH($A34,tblAllCourses[Course Code],0),MATCH(L$7,tblAllCourses[[#Headers],[Prerequisite 1]:[Prerequisite 7]],0))=0,"",INDEX(tblAllCourses[[Prerequisite 1]:[Prerequisite 7]],MATCH($A34,tblAllCourses[Course Code],0),MATCH(L$7,tblAllCourses[[#Headers],[Prerequisite 1]:[Prerequisite 7]],0))))))</f>
        <v/>
      </c>
      <c r="M34" s="168" t="str" cm="1">
        <f t="array" ref="M34">IF(ISBLANK($A34),"",IF(ISBLANK($F34),"Course Type?",_xlfn.IFNA(IF(INDEX(tblAllCourses[[Prerequisite 1]:[Prerequisite 7]],MATCH($A34&amp;$F34,tblAllCourses[Course Code]&amp;tblAllCourses[Type],0),MATCH(M$7,tblAllCourses[[#Headers],[Prerequisite 1]:[Prerequisite 7]],0))=0,"",INDEX(tblAllCourses[[Prerequisite 1]:[Prerequisite 7]],MATCH($A34&amp;$F34,tblAllCourses[Course Code]&amp;tblAllCourses[Type],0),MATCH(M$7,tblAllCourses[[#Headers],[Prerequisite 1]:[Prerequisite 7]],0))),IF(INDEX(tblAllCourses[[Prerequisite 1]:[Prerequisite 7]],MATCH($A34,tblAllCourses[Course Code],0),MATCH(M$7,tblAllCourses[[#Headers],[Prerequisite 1]:[Prerequisite 7]],0))=0,"",INDEX(tblAllCourses[[Prerequisite 1]:[Prerequisite 7]],MATCH($A34,tblAllCourses[Course Code],0),MATCH(M$7,tblAllCourses[[#Headers],[Prerequisite 1]:[Prerequisite 7]],0))))))</f>
        <v/>
      </c>
      <c r="N34" s="24"/>
    </row>
    <row r="35" spans="1:14" x14ac:dyDescent="0.55000000000000004">
      <c r="A35" s="12" t="s">
        <v>92</v>
      </c>
      <c r="B35" s="10" t="s">
        <v>93</v>
      </c>
      <c r="C35" s="13">
        <v>2</v>
      </c>
      <c r="D35" s="23"/>
      <c r="E35" s="9" t="str">
        <f>IF(_xlfn.IFNA(VLOOKUP(D35,Tables!$D$2:$E$11,2,FALSE),0)&gt;=_xlfn.IFNA(VLOOKUP(VLOOKUP(F35,Tables!$A$2:$B$11,2,FALSE),Tables!$D$2:$E$11,2,FALSE),1),"Pass","")</f>
        <v/>
      </c>
      <c r="F35" s="9" t="str">
        <f>VLOOKUP(A35,tblAllCourses[[Course Code]:[Type]],5,FALSE)</f>
        <v>Bus Core</v>
      </c>
      <c r="G35" s="168" t="str" cm="1">
        <f t="array" ref="G35">IF(ISBLANK($A35),"",IF(ISBLANK($F35),"Course Type?",_xlfn.IFNA(IF(INDEX(tblAllCourses[[Prerequisite 1]:[Prerequisite 7]],MATCH($A35&amp;$F35,tblAllCourses[Course Code]&amp;tblAllCourses[Type],0),MATCH(G$7,tblAllCourses[[#Headers],[Prerequisite 1]:[Prerequisite 7]],0))=0,"",INDEX(tblAllCourses[[Prerequisite 1]:[Prerequisite 7]],MATCH($A35&amp;$F35,tblAllCourses[Course Code]&amp;tblAllCourses[Type],0),MATCH(G$7,tblAllCourses[[#Headers],[Prerequisite 1]:[Prerequisite 7]],0))),IF(INDEX(tblAllCourses[[Prerequisite 1]:[Prerequisite 7]],MATCH($A35,tblAllCourses[Course Code],0),MATCH(G$7,tblAllCourses[[#Headers],[Prerequisite 1]:[Prerequisite 7]],0))=0,"",INDEX(tblAllCourses[[Prerequisite 1]:[Prerequisite 7]],MATCH($A35,tblAllCourses[Course Code],0),MATCH(G$7,tblAllCourses[[#Headers],[Prerequisite 1]:[Prerequisite 7]],0))))))</f>
        <v>SA1001</v>
      </c>
      <c r="H35" s="168" t="str" cm="1">
        <f t="array" ref="H35">IF(ISBLANK($A35),"",IF(ISBLANK($F35),"Course Type?",_xlfn.IFNA(IF(INDEX(tblAllCourses[[Prerequisite 1]:[Prerequisite 7]],MATCH($A35&amp;$F35,tblAllCourses[Course Code]&amp;tblAllCourses[Type],0),MATCH(H$7,tblAllCourses[[#Headers],[Prerequisite 1]:[Prerequisite 7]],0))=0,"",INDEX(tblAllCourses[[Prerequisite 1]:[Prerequisite 7]],MATCH($A35&amp;$F35,tblAllCourses[Course Code]&amp;tblAllCourses[Type],0),MATCH(H$7,tblAllCourses[[#Headers],[Prerequisite 1]:[Prerequisite 7]],0))),IF(INDEX(tblAllCourses[[Prerequisite 1]:[Prerequisite 7]],MATCH($A35,tblAllCourses[Course Code],0),MATCH(H$7,tblAllCourses[[#Headers],[Prerequisite 1]:[Prerequisite 7]],0))=0,"",INDEX(tblAllCourses[[Prerequisite 1]:[Prerequisite 7]],MATCH($A35,tblAllCourses[Course Code],0),MATCH(H$7,tblAllCourses[[#Headers],[Prerequisite 1]:[Prerequisite 7]],0))))))</f>
        <v/>
      </c>
      <c r="I35" s="168" t="str" cm="1">
        <f t="array" ref="I35">IF(ISBLANK($A35),"",IF(ISBLANK($F35),"Course Type?",_xlfn.IFNA(IF(INDEX(tblAllCourses[[Prerequisite 1]:[Prerequisite 7]],MATCH($A35&amp;$F35,tblAllCourses[Course Code]&amp;tblAllCourses[Type],0),MATCH(I$7,tblAllCourses[[#Headers],[Prerequisite 1]:[Prerequisite 7]],0))=0,"",INDEX(tblAllCourses[[Prerequisite 1]:[Prerequisite 7]],MATCH($A35&amp;$F35,tblAllCourses[Course Code]&amp;tblAllCourses[Type],0),MATCH(I$7,tblAllCourses[[#Headers],[Prerequisite 1]:[Prerequisite 7]],0))),IF(INDEX(tblAllCourses[[Prerequisite 1]:[Prerequisite 7]],MATCH($A35,tblAllCourses[Course Code],0),MATCH(I$7,tblAllCourses[[#Headers],[Prerequisite 1]:[Prerequisite 7]],0))=0,"",INDEX(tblAllCourses[[Prerequisite 1]:[Prerequisite 7]],MATCH($A35,tblAllCourses[Course Code],0),MATCH(I$7,tblAllCourses[[#Headers],[Prerequisite 1]:[Prerequisite 7]],0))))))</f>
        <v/>
      </c>
      <c r="J35" s="168" t="str" cm="1">
        <f t="array" ref="J35">IF(ISBLANK($A35),"",IF(ISBLANK($F35),"Course Type?",_xlfn.IFNA(IF(INDEX(tblAllCourses[[Prerequisite 1]:[Prerequisite 7]],MATCH($A35&amp;$F35,tblAllCourses[Course Code]&amp;tblAllCourses[Type],0),MATCH(J$7,tblAllCourses[[#Headers],[Prerequisite 1]:[Prerequisite 7]],0))=0,"",INDEX(tblAllCourses[[Prerequisite 1]:[Prerequisite 7]],MATCH($A35&amp;$F35,tblAllCourses[Course Code]&amp;tblAllCourses[Type],0),MATCH(J$7,tblAllCourses[[#Headers],[Prerequisite 1]:[Prerequisite 7]],0))),IF(INDEX(tblAllCourses[[Prerequisite 1]:[Prerequisite 7]],MATCH($A35,tblAllCourses[Course Code],0),MATCH(J$7,tblAllCourses[[#Headers],[Prerequisite 1]:[Prerequisite 7]],0))=0,"",INDEX(tblAllCourses[[Prerequisite 1]:[Prerequisite 7]],MATCH($A35,tblAllCourses[Course Code],0),MATCH(J$7,tblAllCourses[[#Headers],[Prerequisite 1]:[Prerequisite 7]],0))))))</f>
        <v/>
      </c>
      <c r="K35" s="168" t="str" cm="1">
        <f t="array" ref="K35">IF(ISBLANK($A35),"",IF(ISBLANK($F35),"Course Type?",_xlfn.IFNA(IF(INDEX(tblAllCourses[[Prerequisite 1]:[Prerequisite 7]],MATCH($A35&amp;$F35,tblAllCourses[Course Code]&amp;tblAllCourses[Type],0),MATCH(K$7,tblAllCourses[[#Headers],[Prerequisite 1]:[Prerequisite 7]],0))=0,"",INDEX(tblAllCourses[[Prerequisite 1]:[Prerequisite 7]],MATCH($A35&amp;$F35,tblAllCourses[Course Code]&amp;tblAllCourses[Type],0),MATCH(K$7,tblAllCourses[[#Headers],[Prerequisite 1]:[Prerequisite 7]],0))),IF(INDEX(tblAllCourses[[Prerequisite 1]:[Prerequisite 7]],MATCH($A35,tblAllCourses[Course Code],0),MATCH(K$7,tblAllCourses[[#Headers],[Prerequisite 1]:[Prerequisite 7]],0))=0,"",INDEX(tblAllCourses[[Prerequisite 1]:[Prerequisite 7]],MATCH($A35,tblAllCourses[Course Code],0),MATCH(K$7,tblAllCourses[[#Headers],[Prerequisite 1]:[Prerequisite 7]],0))))))</f>
        <v/>
      </c>
      <c r="L35" s="168" t="str" cm="1">
        <f t="array" ref="L35">IF(ISBLANK($A35),"",IF(ISBLANK($F35),"Course Type?",_xlfn.IFNA(IF(INDEX(tblAllCourses[[Prerequisite 1]:[Prerequisite 7]],MATCH($A35&amp;$F35,tblAllCourses[Course Code]&amp;tblAllCourses[Type],0),MATCH(L$7,tblAllCourses[[#Headers],[Prerequisite 1]:[Prerequisite 7]],0))=0,"",INDEX(tblAllCourses[[Prerequisite 1]:[Prerequisite 7]],MATCH($A35&amp;$F35,tblAllCourses[Course Code]&amp;tblAllCourses[Type],0),MATCH(L$7,tblAllCourses[[#Headers],[Prerequisite 1]:[Prerequisite 7]],0))),IF(INDEX(tblAllCourses[[Prerequisite 1]:[Prerequisite 7]],MATCH($A35,tblAllCourses[Course Code],0),MATCH(L$7,tblAllCourses[[#Headers],[Prerequisite 1]:[Prerequisite 7]],0))=0,"",INDEX(tblAllCourses[[Prerequisite 1]:[Prerequisite 7]],MATCH($A35,tblAllCourses[Course Code],0),MATCH(L$7,tblAllCourses[[#Headers],[Prerequisite 1]:[Prerequisite 7]],0))))))</f>
        <v/>
      </c>
      <c r="M35" s="168" t="str" cm="1">
        <f t="array" ref="M35">IF(ISBLANK($A35),"",IF(ISBLANK($F35),"Course Type?",_xlfn.IFNA(IF(INDEX(tblAllCourses[[Prerequisite 1]:[Prerequisite 7]],MATCH($A35&amp;$F35,tblAllCourses[Course Code]&amp;tblAllCourses[Type],0),MATCH(M$7,tblAllCourses[[#Headers],[Prerequisite 1]:[Prerequisite 7]],0))=0,"",INDEX(tblAllCourses[[Prerequisite 1]:[Prerequisite 7]],MATCH($A35&amp;$F35,tblAllCourses[Course Code]&amp;tblAllCourses[Type],0),MATCH(M$7,tblAllCourses[[#Headers],[Prerequisite 1]:[Prerequisite 7]],0))),IF(INDEX(tblAllCourses[[Prerequisite 1]:[Prerequisite 7]],MATCH($A35,tblAllCourses[Course Code],0),MATCH(M$7,tblAllCourses[[#Headers],[Prerequisite 1]:[Prerequisite 7]],0))=0,"",INDEX(tblAllCourses[[Prerequisite 1]:[Prerequisite 7]],MATCH($A35,tblAllCourses[Course Code],0),MATCH(M$7,tblAllCourses[[#Headers],[Prerequisite 1]:[Prerequisite 7]],0))))))</f>
        <v/>
      </c>
      <c r="N35" s="24"/>
    </row>
    <row r="36" spans="1:14" x14ac:dyDescent="0.55000000000000004">
      <c r="A36" s="12" t="s">
        <v>94</v>
      </c>
      <c r="B36" s="10" t="s">
        <v>95</v>
      </c>
      <c r="C36" s="13">
        <v>3</v>
      </c>
      <c r="D36" s="23"/>
      <c r="E36" s="9" t="str">
        <f>IF(_xlfn.IFNA(VLOOKUP(D36,Tables!$D$2:$E$11,2,FALSE),0)&gt;=_xlfn.IFNA(VLOOKUP(VLOOKUP(F36,Tables!$A$2:$B$11,2,FALSE),Tables!$D$2:$E$11,2,FALSE),1),"Pass","")</f>
        <v/>
      </c>
      <c r="F36" s="9" t="str">
        <f>VLOOKUP(A36,tblAllCourses[[Course Code]:[Type]],5,FALSE)</f>
        <v>Bus Core</v>
      </c>
      <c r="G36" s="168" t="str" cm="1">
        <f t="array" ref="G36">IF(ISBLANK($A36),"",IF(ISBLANK($F36),"Course Type?",_xlfn.IFNA(IF(INDEX(tblAllCourses[[Prerequisite 1]:[Prerequisite 7]],MATCH($A36&amp;$F36,tblAllCourses[Course Code]&amp;tblAllCourses[Type],0),MATCH(G$7,tblAllCourses[[#Headers],[Prerequisite 1]:[Prerequisite 7]],0))=0,"",INDEX(tblAllCourses[[Prerequisite 1]:[Prerequisite 7]],MATCH($A36&amp;$F36,tblAllCourses[Course Code]&amp;tblAllCourses[Type],0),MATCH(G$7,tblAllCourses[[#Headers],[Prerequisite 1]:[Prerequisite 7]],0))),IF(INDEX(tblAllCourses[[Prerequisite 1]:[Prerequisite 7]],MATCH($A36,tblAllCourses[Course Code],0),MATCH(G$7,tblAllCourses[[#Headers],[Prerequisite 1]:[Prerequisite 7]],0))=0,"",INDEX(tblAllCourses[[Prerequisite 1]:[Prerequisite 7]],MATCH($A36,tblAllCourses[Course Code],0),MATCH(G$7,tblAllCourses[[#Headers],[Prerequisite 1]:[Prerequisite 7]],0))))))</f>
        <v>BBA1001</v>
      </c>
      <c r="H36" s="168" t="str" cm="1">
        <f t="array" ref="H36">IF(ISBLANK($A36),"",IF(ISBLANK($F36),"Course Type?",_xlfn.IFNA(IF(INDEX(tblAllCourses[[Prerequisite 1]:[Prerequisite 7]],MATCH($A36&amp;$F36,tblAllCourses[Course Code]&amp;tblAllCourses[Type],0),MATCH(H$7,tblAllCourses[[#Headers],[Prerequisite 1]:[Prerequisite 7]],0))=0,"",INDEX(tblAllCourses[[Prerequisite 1]:[Prerequisite 7]],MATCH($A36&amp;$F36,tblAllCourses[Course Code]&amp;tblAllCourses[Type],0),MATCH(H$7,tblAllCourses[[#Headers],[Prerequisite 1]:[Prerequisite 7]],0))),IF(INDEX(tblAllCourses[[Prerequisite 1]:[Prerequisite 7]],MATCH($A36,tblAllCourses[Course Code],0),MATCH(H$7,tblAllCourses[[#Headers],[Prerequisite 1]:[Prerequisite 7]],0))=0,"",INDEX(tblAllCourses[[Prerequisite 1]:[Prerequisite 7]],MATCH($A36,tblAllCourses[Course Code],0),MATCH(H$7,tblAllCourses[[#Headers],[Prerequisite 1]:[Prerequisite 7]],0))))))</f>
        <v/>
      </c>
      <c r="I36" s="168" t="str" cm="1">
        <f t="array" ref="I36">IF(ISBLANK($A36),"",IF(ISBLANK($F36),"Course Type?",_xlfn.IFNA(IF(INDEX(tblAllCourses[[Prerequisite 1]:[Prerequisite 7]],MATCH($A36&amp;$F36,tblAllCourses[Course Code]&amp;tblAllCourses[Type],0),MATCH(I$7,tblAllCourses[[#Headers],[Prerequisite 1]:[Prerequisite 7]],0))=0,"",INDEX(tblAllCourses[[Prerequisite 1]:[Prerequisite 7]],MATCH($A36&amp;$F36,tblAllCourses[Course Code]&amp;tblAllCourses[Type],0),MATCH(I$7,tblAllCourses[[#Headers],[Prerequisite 1]:[Prerequisite 7]],0))),IF(INDEX(tblAllCourses[[Prerequisite 1]:[Prerequisite 7]],MATCH($A36,tblAllCourses[Course Code],0),MATCH(I$7,tblAllCourses[[#Headers],[Prerequisite 1]:[Prerequisite 7]],0))=0,"",INDEX(tblAllCourses[[Prerequisite 1]:[Prerequisite 7]],MATCH($A36,tblAllCourses[Course Code],0),MATCH(I$7,tblAllCourses[[#Headers],[Prerequisite 1]:[Prerequisite 7]],0))))))</f>
        <v/>
      </c>
      <c r="J36" s="168" t="str" cm="1">
        <f t="array" ref="J36">IF(ISBLANK($A36),"",IF(ISBLANK($F36),"Course Type?",_xlfn.IFNA(IF(INDEX(tblAllCourses[[Prerequisite 1]:[Prerequisite 7]],MATCH($A36&amp;$F36,tblAllCourses[Course Code]&amp;tblAllCourses[Type],0),MATCH(J$7,tblAllCourses[[#Headers],[Prerequisite 1]:[Prerequisite 7]],0))=0,"",INDEX(tblAllCourses[[Prerequisite 1]:[Prerequisite 7]],MATCH($A36&amp;$F36,tblAllCourses[Course Code]&amp;tblAllCourses[Type],0),MATCH(J$7,tblAllCourses[[#Headers],[Prerequisite 1]:[Prerequisite 7]],0))),IF(INDEX(tblAllCourses[[Prerequisite 1]:[Prerequisite 7]],MATCH($A36,tblAllCourses[Course Code],0),MATCH(J$7,tblAllCourses[[#Headers],[Prerequisite 1]:[Prerequisite 7]],0))=0,"",INDEX(tblAllCourses[[Prerequisite 1]:[Prerequisite 7]],MATCH($A36,tblAllCourses[Course Code],0),MATCH(J$7,tblAllCourses[[#Headers],[Prerequisite 1]:[Prerequisite 7]],0))))))</f>
        <v/>
      </c>
      <c r="K36" s="168" t="str" cm="1">
        <f t="array" ref="K36">IF(ISBLANK($A36),"",IF(ISBLANK($F36),"Course Type?",_xlfn.IFNA(IF(INDEX(tblAllCourses[[Prerequisite 1]:[Prerequisite 7]],MATCH($A36&amp;$F36,tblAllCourses[Course Code]&amp;tblAllCourses[Type],0),MATCH(K$7,tblAllCourses[[#Headers],[Prerequisite 1]:[Prerequisite 7]],0))=0,"",INDEX(tblAllCourses[[Prerequisite 1]:[Prerequisite 7]],MATCH($A36&amp;$F36,tblAllCourses[Course Code]&amp;tblAllCourses[Type],0),MATCH(K$7,tblAllCourses[[#Headers],[Prerequisite 1]:[Prerequisite 7]],0))),IF(INDEX(tblAllCourses[[Prerequisite 1]:[Prerequisite 7]],MATCH($A36,tblAllCourses[Course Code],0),MATCH(K$7,tblAllCourses[[#Headers],[Prerequisite 1]:[Prerequisite 7]],0))=0,"",INDEX(tblAllCourses[[Prerequisite 1]:[Prerequisite 7]],MATCH($A36,tblAllCourses[Course Code],0),MATCH(K$7,tblAllCourses[[#Headers],[Prerequisite 1]:[Prerequisite 7]],0))))))</f>
        <v/>
      </c>
      <c r="L36" s="168" t="str" cm="1">
        <f t="array" ref="L36">IF(ISBLANK($A36),"",IF(ISBLANK($F36),"Course Type?",_xlfn.IFNA(IF(INDEX(tblAllCourses[[Prerequisite 1]:[Prerequisite 7]],MATCH($A36&amp;$F36,tblAllCourses[Course Code]&amp;tblAllCourses[Type],0),MATCH(L$7,tblAllCourses[[#Headers],[Prerequisite 1]:[Prerequisite 7]],0))=0,"",INDEX(tblAllCourses[[Prerequisite 1]:[Prerequisite 7]],MATCH($A36&amp;$F36,tblAllCourses[Course Code]&amp;tblAllCourses[Type],0),MATCH(L$7,tblAllCourses[[#Headers],[Prerequisite 1]:[Prerequisite 7]],0))),IF(INDEX(tblAllCourses[[Prerequisite 1]:[Prerequisite 7]],MATCH($A36,tblAllCourses[Course Code],0),MATCH(L$7,tblAllCourses[[#Headers],[Prerequisite 1]:[Prerequisite 7]],0))=0,"",INDEX(tblAllCourses[[Prerequisite 1]:[Prerequisite 7]],MATCH($A36,tblAllCourses[Course Code],0),MATCH(L$7,tblAllCourses[[#Headers],[Prerequisite 1]:[Prerequisite 7]],0))))))</f>
        <v/>
      </c>
      <c r="M36" s="168" t="str" cm="1">
        <f t="array" ref="M36">IF(ISBLANK($A36),"",IF(ISBLANK($F36),"Course Type?",_xlfn.IFNA(IF(INDEX(tblAllCourses[[Prerequisite 1]:[Prerequisite 7]],MATCH($A36&amp;$F36,tblAllCourses[Course Code]&amp;tblAllCourses[Type],0),MATCH(M$7,tblAllCourses[[#Headers],[Prerequisite 1]:[Prerequisite 7]],0))=0,"",INDEX(tblAllCourses[[Prerequisite 1]:[Prerequisite 7]],MATCH($A36&amp;$F36,tblAllCourses[Course Code]&amp;tblAllCourses[Type],0),MATCH(M$7,tblAllCourses[[#Headers],[Prerequisite 1]:[Prerequisite 7]],0))),IF(INDEX(tblAllCourses[[Prerequisite 1]:[Prerequisite 7]],MATCH($A36,tblAllCourses[Course Code],0),MATCH(M$7,tblAllCourses[[#Headers],[Prerequisite 1]:[Prerequisite 7]],0))=0,"",INDEX(tblAllCourses[[Prerequisite 1]:[Prerequisite 7]],MATCH($A36,tblAllCourses[Course Code],0),MATCH(M$7,tblAllCourses[[#Headers],[Prerequisite 1]:[Prerequisite 7]],0))))))</f>
        <v/>
      </c>
      <c r="N36" s="24"/>
    </row>
    <row r="37" spans="1:14" x14ac:dyDescent="0.55000000000000004">
      <c r="A37" s="7"/>
      <c r="B37" s="8"/>
      <c r="C37" s="6">
        <f>SUM(C31:C36)</f>
        <v>17</v>
      </c>
      <c r="D37" s="9"/>
      <c r="E37" s="9"/>
      <c r="F37" s="9"/>
      <c r="G37" s="168"/>
      <c r="H37" s="168"/>
      <c r="I37" s="168"/>
      <c r="J37" s="168"/>
      <c r="K37" s="168"/>
      <c r="L37" s="168"/>
      <c r="M37" s="168"/>
      <c r="N37" s="9"/>
    </row>
    <row r="38" spans="1:14" x14ac:dyDescent="0.55000000000000004">
      <c r="A38" s="2" t="s">
        <v>20</v>
      </c>
      <c r="B38" s="2" t="s">
        <v>15</v>
      </c>
      <c r="C38" s="11"/>
      <c r="D38" s="11"/>
      <c r="E38" s="11"/>
      <c r="F38" s="11"/>
      <c r="G38" s="169"/>
      <c r="H38" s="169"/>
      <c r="I38" s="169"/>
      <c r="J38" s="169"/>
      <c r="K38" s="169"/>
      <c r="L38" s="169"/>
      <c r="M38" s="169"/>
      <c r="N38" s="11"/>
    </row>
    <row r="39" spans="1:14" x14ac:dyDescent="0.55000000000000004">
      <c r="A39" s="4" t="s">
        <v>3</v>
      </c>
      <c r="B39" s="5" t="s">
        <v>4</v>
      </c>
      <c r="C39" s="6" t="s">
        <v>5</v>
      </c>
      <c r="D39" s="6" t="s">
        <v>6</v>
      </c>
      <c r="E39" s="6"/>
      <c r="F39" s="6" t="s">
        <v>40</v>
      </c>
      <c r="G39" s="89" t="s">
        <v>36</v>
      </c>
      <c r="H39" s="89" t="s">
        <v>37</v>
      </c>
      <c r="I39" s="89" t="s">
        <v>38</v>
      </c>
      <c r="J39" s="89" t="s">
        <v>39</v>
      </c>
      <c r="K39" s="89" t="s">
        <v>598</v>
      </c>
      <c r="L39" s="89" t="s">
        <v>791</v>
      </c>
      <c r="M39" s="89" t="s">
        <v>795</v>
      </c>
      <c r="N39" s="6" t="s">
        <v>7</v>
      </c>
    </row>
    <row r="40" spans="1:14" x14ac:dyDescent="0.55000000000000004">
      <c r="A40" s="12" t="s">
        <v>25</v>
      </c>
      <c r="B40" s="10" t="s">
        <v>26</v>
      </c>
      <c r="C40" s="13">
        <v>3</v>
      </c>
      <c r="D40" s="23"/>
      <c r="E40" s="9" t="str">
        <f>IF(_xlfn.IFNA(VLOOKUP(D40,Tables!$D$2:$E$11,2,FALSE),0)&gt;=_xlfn.IFNA(VLOOKUP(VLOOKUP(F40,Tables!$A$2:$B$11,2,FALSE),Tables!$D$2:$E$11,2,FALSE),1),"Pass","")</f>
        <v/>
      </c>
      <c r="F40" s="9" t="str">
        <f>VLOOKUP(A40,tblAllCourses[[Course Code]:[Type]],5,FALSE)</f>
        <v>Eng</v>
      </c>
      <c r="G40" s="168" t="str" cm="1">
        <f t="array" ref="G40">IF(ISBLANK($A40),"",IF(ISBLANK($F40),"Course Type?",_xlfn.IFNA(IF(INDEX(tblAllCourses[[Prerequisite 1]:[Prerequisite 7]],MATCH($A40&amp;$F40,tblAllCourses[Course Code]&amp;tblAllCourses[Type],0),MATCH(G$7,tblAllCourses[[#Headers],[Prerequisite 1]:[Prerequisite 7]],0))=0,"",INDEX(tblAllCourses[[Prerequisite 1]:[Prerequisite 7]],MATCH($A40&amp;$F40,tblAllCourses[Course Code]&amp;tblAllCourses[Type],0),MATCH(G$7,tblAllCourses[[#Headers],[Prerequisite 1]:[Prerequisite 7]],0))),IF(INDEX(tblAllCourses[[Prerequisite 1]:[Prerequisite 7]],MATCH($A40,tblAllCourses[Course Code],0),MATCH(G$7,tblAllCourses[[#Headers],[Prerequisite 1]:[Prerequisite 7]],0))=0,"",INDEX(tblAllCourses[[Prerequisite 1]:[Prerequisite 7]],MATCH($A40,tblAllCourses[Course Code],0),MATCH(G$7,tblAllCourses[[#Headers],[Prerequisite 1]:[Prerequisite 7]],0))))))</f>
        <v>BG2000</v>
      </c>
      <c r="H40" s="168" t="str" cm="1">
        <f t="array" ref="H40">IF(ISBLANK($A40),"",IF(ISBLANK($F40),"Course Type?",_xlfn.IFNA(IF(INDEX(tblAllCourses[[Prerequisite 1]:[Prerequisite 7]],MATCH($A40&amp;$F40,tblAllCourses[Course Code]&amp;tblAllCourses[Type],0),MATCH(H$7,tblAllCourses[[#Headers],[Prerequisite 1]:[Prerequisite 7]],0))=0,"",INDEX(tblAllCourses[[Prerequisite 1]:[Prerequisite 7]],MATCH($A40&amp;$F40,tblAllCourses[Course Code]&amp;tblAllCourses[Type],0),MATCH(H$7,tblAllCourses[[#Headers],[Prerequisite 1]:[Prerequisite 7]],0))),IF(INDEX(tblAllCourses[[Prerequisite 1]:[Prerequisite 7]],MATCH($A40,tblAllCourses[Course Code],0),MATCH(H$7,tblAllCourses[[#Headers],[Prerequisite 1]:[Prerequisite 7]],0))=0,"",INDEX(tblAllCourses[[Prerequisite 1]:[Prerequisite 7]],MATCH($A40,tblAllCourses[Course Code],0),MATCH(H$7,tblAllCourses[[#Headers],[Prerequisite 1]:[Prerequisite 7]],0))))))</f>
        <v/>
      </c>
      <c r="I40" s="168" t="str" cm="1">
        <f t="array" ref="I40">IF(ISBLANK($A40),"",IF(ISBLANK($F40),"Course Type?",_xlfn.IFNA(IF(INDEX(tblAllCourses[[Prerequisite 1]:[Prerequisite 7]],MATCH($A40&amp;$F40,tblAllCourses[Course Code]&amp;tblAllCourses[Type],0),MATCH(I$7,tblAllCourses[[#Headers],[Prerequisite 1]:[Prerequisite 7]],0))=0,"",INDEX(tblAllCourses[[Prerequisite 1]:[Prerequisite 7]],MATCH($A40&amp;$F40,tblAllCourses[Course Code]&amp;tblAllCourses[Type],0),MATCH(I$7,tblAllCourses[[#Headers],[Prerequisite 1]:[Prerequisite 7]],0))),IF(INDEX(tblAllCourses[[Prerequisite 1]:[Prerequisite 7]],MATCH($A40,tblAllCourses[Course Code],0),MATCH(I$7,tblAllCourses[[#Headers],[Prerequisite 1]:[Prerequisite 7]],0))=0,"",INDEX(tblAllCourses[[Prerequisite 1]:[Prerequisite 7]],MATCH($A40,tblAllCourses[Course Code],0),MATCH(I$7,tblAllCourses[[#Headers],[Prerequisite 1]:[Prerequisite 7]],0))))))</f>
        <v/>
      </c>
      <c r="J40" s="168" t="str" cm="1">
        <f t="array" ref="J40">IF(ISBLANK($A40),"",IF(ISBLANK($F40),"Course Type?",_xlfn.IFNA(IF(INDEX(tblAllCourses[[Prerequisite 1]:[Prerequisite 7]],MATCH($A40&amp;$F40,tblAllCourses[Course Code]&amp;tblAllCourses[Type],0),MATCH(J$7,tblAllCourses[[#Headers],[Prerequisite 1]:[Prerequisite 7]],0))=0,"",INDEX(tblAllCourses[[Prerequisite 1]:[Prerequisite 7]],MATCH($A40&amp;$F40,tblAllCourses[Course Code]&amp;tblAllCourses[Type],0),MATCH(J$7,tblAllCourses[[#Headers],[Prerequisite 1]:[Prerequisite 7]],0))),IF(INDEX(tblAllCourses[[Prerequisite 1]:[Prerequisite 7]],MATCH($A40,tblAllCourses[Course Code],0),MATCH(J$7,tblAllCourses[[#Headers],[Prerequisite 1]:[Prerequisite 7]],0))=0,"",INDEX(tblAllCourses[[Prerequisite 1]:[Prerequisite 7]],MATCH($A40,tblAllCourses[Course Code],0),MATCH(J$7,tblAllCourses[[#Headers],[Prerequisite 1]:[Prerequisite 7]],0))))))</f>
        <v/>
      </c>
      <c r="K40" s="168" t="str" cm="1">
        <f t="array" ref="K40">IF(ISBLANK($A40),"",IF(ISBLANK($F40),"Course Type?",_xlfn.IFNA(IF(INDEX(tblAllCourses[[Prerequisite 1]:[Prerequisite 7]],MATCH($A40&amp;$F40,tblAllCourses[Course Code]&amp;tblAllCourses[Type],0),MATCH(K$7,tblAllCourses[[#Headers],[Prerequisite 1]:[Prerequisite 7]],0))=0,"",INDEX(tblAllCourses[[Prerequisite 1]:[Prerequisite 7]],MATCH($A40&amp;$F40,tblAllCourses[Course Code]&amp;tblAllCourses[Type],0),MATCH(K$7,tblAllCourses[[#Headers],[Prerequisite 1]:[Prerequisite 7]],0))),IF(INDEX(tblAllCourses[[Prerequisite 1]:[Prerequisite 7]],MATCH($A40,tblAllCourses[Course Code],0),MATCH(K$7,tblAllCourses[[#Headers],[Prerequisite 1]:[Prerequisite 7]],0))=0,"",INDEX(tblAllCourses[[Prerequisite 1]:[Prerequisite 7]],MATCH($A40,tblAllCourses[Course Code],0),MATCH(K$7,tblAllCourses[[#Headers],[Prerequisite 1]:[Prerequisite 7]],0))))))</f>
        <v/>
      </c>
      <c r="L40" s="168" t="str" cm="1">
        <f t="array" ref="L40">IF(ISBLANK($A40),"",IF(ISBLANK($F40),"Course Type?",_xlfn.IFNA(IF(INDEX(tblAllCourses[[Prerequisite 1]:[Prerequisite 7]],MATCH($A40&amp;$F40,tblAllCourses[Course Code]&amp;tblAllCourses[Type],0),MATCH(L$7,tblAllCourses[[#Headers],[Prerequisite 1]:[Prerequisite 7]],0))=0,"",INDEX(tblAllCourses[[Prerequisite 1]:[Prerequisite 7]],MATCH($A40&amp;$F40,tblAllCourses[Course Code]&amp;tblAllCourses[Type],0),MATCH(L$7,tblAllCourses[[#Headers],[Prerequisite 1]:[Prerequisite 7]],0))),IF(INDEX(tblAllCourses[[Prerequisite 1]:[Prerequisite 7]],MATCH($A40,tblAllCourses[Course Code],0),MATCH(L$7,tblAllCourses[[#Headers],[Prerequisite 1]:[Prerequisite 7]],0))=0,"",INDEX(tblAllCourses[[Prerequisite 1]:[Prerequisite 7]],MATCH($A40,tblAllCourses[Course Code],0),MATCH(L$7,tblAllCourses[[#Headers],[Prerequisite 1]:[Prerequisite 7]],0))))))</f>
        <v/>
      </c>
      <c r="M40" s="168" t="str" cm="1">
        <f t="array" ref="M40">IF(ISBLANK($A40),"",IF(ISBLANK($F40),"Course Type?",_xlfn.IFNA(IF(INDEX(tblAllCourses[[Prerequisite 1]:[Prerequisite 7]],MATCH($A40&amp;$F40,tblAllCourses[Course Code]&amp;tblAllCourses[Type],0),MATCH(M$7,tblAllCourses[[#Headers],[Prerequisite 1]:[Prerequisite 7]],0))=0,"",INDEX(tblAllCourses[[Prerequisite 1]:[Prerequisite 7]],MATCH($A40&amp;$F40,tblAllCourses[Course Code]&amp;tblAllCourses[Type],0),MATCH(M$7,tblAllCourses[[#Headers],[Prerequisite 1]:[Prerequisite 7]],0))),IF(INDEX(tblAllCourses[[Prerequisite 1]:[Prerequisite 7]],MATCH($A40,tblAllCourses[Course Code],0),MATCH(M$7,tblAllCourses[[#Headers],[Prerequisite 1]:[Prerequisite 7]],0))=0,"",INDEX(tblAllCourses[[Prerequisite 1]:[Prerequisite 7]],MATCH($A40,tblAllCourses[Course Code],0),MATCH(M$7,tblAllCourses[[#Headers],[Prerequisite 1]:[Prerequisite 7]],0))))))</f>
        <v/>
      </c>
      <c r="N40" s="34"/>
    </row>
    <row r="41" spans="1:14" x14ac:dyDescent="0.55000000000000004">
      <c r="A41" s="12" t="s">
        <v>96</v>
      </c>
      <c r="B41" s="10" t="s">
        <v>31</v>
      </c>
      <c r="C41" s="13">
        <v>3</v>
      </c>
      <c r="D41" s="23"/>
      <c r="E41" s="9" t="str">
        <f>IF(_xlfn.IFNA(VLOOKUP(D41,Tables!$D$2:$E$11,2,FALSE),0)&gt;=_xlfn.IFNA(VLOOKUP(VLOOKUP(F41,Tables!$A$2:$B$11,2,FALSE),Tables!$D$2:$E$11,2,FALSE),1),"Pass","")</f>
        <v/>
      </c>
      <c r="F41" s="9" t="str">
        <f>VLOOKUP(A41,tblAllCourses[[Course Code]:[Type]],5,FALSE)</f>
        <v>Bus Core</v>
      </c>
      <c r="G41" s="168" t="str" cm="1">
        <f t="array" ref="G41">IF(ISBLANK($A41),"",IF(ISBLANK($F41),"Course Type?",_xlfn.IFNA(IF(INDEX(tblAllCourses[[Prerequisite 1]:[Prerequisite 7]],MATCH($A41&amp;$F41,tblAllCourses[Course Code]&amp;tblAllCourses[Type],0),MATCH(G$7,tblAllCourses[[#Headers],[Prerequisite 1]:[Prerequisite 7]],0))=0,"",INDEX(tblAllCourses[[Prerequisite 1]:[Prerequisite 7]],MATCH($A41&amp;$F41,tblAllCourses[Course Code]&amp;tblAllCourses[Type],0),MATCH(G$7,tblAllCourses[[#Headers],[Prerequisite 1]:[Prerequisite 7]],0))),IF(INDEX(tblAllCourses[[Prerequisite 1]:[Prerequisite 7]],MATCH($A41,tblAllCourses[Course Code],0),MATCH(G$7,tblAllCourses[[#Headers],[Prerequisite 1]:[Prerequisite 7]],0))=0,"",INDEX(tblAllCourses[[Prerequisite 1]:[Prerequisite 7]],MATCH($A41,tblAllCourses[Course Code],0),MATCH(G$7,tblAllCourses[[#Headers],[Prerequisite 1]:[Prerequisite 7]],0))))))</f>
        <v>BBA2002</v>
      </c>
      <c r="H41" s="168" t="str" cm="1">
        <f t="array" ref="H41">IF(ISBLANK($A41),"",IF(ISBLANK($F41),"Course Type?",_xlfn.IFNA(IF(INDEX(tblAllCourses[[Prerequisite 1]:[Prerequisite 7]],MATCH($A41&amp;$F41,tblAllCourses[Course Code]&amp;tblAllCourses[Type],0),MATCH(H$7,tblAllCourses[[#Headers],[Prerequisite 1]:[Prerequisite 7]],0))=0,"",INDEX(tblAllCourses[[Prerequisite 1]:[Prerequisite 7]],MATCH($A41&amp;$F41,tblAllCourses[Course Code]&amp;tblAllCourses[Type],0),MATCH(H$7,tblAllCourses[[#Headers],[Prerequisite 1]:[Prerequisite 7]],0))),IF(INDEX(tblAllCourses[[Prerequisite 1]:[Prerequisite 7]],MATCH($A41,tblAllCourses[Course Code],0),MATCH(H$7,tblAllCourses[[#Headers],[Prerequisite 1]:[Prerequisite 7]],0))=0,"",INDEX(tblAllCourses[[Prerequisite 1]:[Prerequisite 7]],MATCH($A41,tblAllCourses[Course Code],0),MATCH(H$7,tblAllCourses[[#Headers],[Prerequisite 1]:[Prerequisite 7]],0))))))</f>
        <v/>
      </c>
      <c r="I41" s="168" t="str" cm="1">
        <f t="array" ref="I41">IF(ISBLANK($A41),"",IF(ISBLANK($F41),"Course Type?",_xlfn.IFNA(IF(INDEX(tblAllCourses[[Prerequisite 1]:[Prerequisite 7]],MATCH($A41&amp;$F41,tblAllCourses[Course Code]&amp;tblAllCourses[Type],0),MATCH(I$7,tblAllCourses[[#Headers],[Prerequisite 1]:[Prerequisite 7]],0))=0,"",INDEX(tblAllCourses[[Prerequisite 1]:[Prerequisite 7]],MATCH($A41&amp;$F41,tblAllCourses[Course Code]&amp;tblAllCourses[Type],0),MATCH(I$7,tblAllCourses[[#Headers],[Prerequisite 1]:[Prerequisite 7]],0))),IF(INDEX(tblAllCourses[[Prerequisite 1]:[Prerequisite 7]],MATCH($A41,tblAllCourses[Course Code],0),MATCH(I$7,tblAllCourses[[#Headers],[Prerequisite 1]:[Prerequisite 7]],0))=0,"",INDEX(tblAllCourses[[Prerequisite 1]:[Prerequisite 7]],MATCH($A41,tblAllCourses[Course Code],0),MATCH(I$7,tblAllCourses[[#Headers],[Prerequisite 1]:[Prerequisite 7]],0))))))</f>
        <v/>
      </c>
      <c r="J41" s="168" t="str" cm="1">
        <f t="array" ref="J41">IF(ISBLANK($A41),"",IF(ISBLANK($F41),"Course Type?",_xlfn.IFNA(IF(INDEX(tblAllCourses[[Prerequisite 1]:[Prerequisite 7]],MATCH($A41&amp;$F41,tblAllCourses[Course Code]&amp;tblAllCourses[Type],0),MATCH(J$7,tblAllCourses[[#Headers],[Prerequisite 1]:[Prerequisite 7]],0))=0,"",INDEX(tblAllCourses[[Prerequisite 1]:[Prerequisite 7]],MATCH($A41&amp;$F41,tblAllCourses[Course Code]&amp;tblAllCourses[Type],0),MATCH(J$7,tblAllCourses[[#Headers],[Prerequisite 1]:[Prerequisite 7]],0))),IF(INDEX(tblAllCourses[[Prerequisite 1]:[Prerequisite 7]],MATCH($A41,tblAllCourses[Course Code],0),MATCH(J$7,tblAllCourses[[#Headers],[Prerequisite 1]:[Prerequisite 7]],0))=0,"",INDEX(tblAllCourses[[Prerequisite 1]:[Prerequisite 7]],MATCH($A41,tblAllCourses[Course Code],0),MATCH(J$7,tblAllCourses[[#Headers],[Prerequisite 1]:[Prerequisite 7]],0))))))</f>
        <v/>
      </c>
      <c r="K41" s="168" t="str" cm="1">
        <f t="array" ref="K41">IF(ISBLANK($A41),"",IF(ISBLANK($F41),"Course Type?",_xlfn.IFNA(IF(INDEX(tblAllCourses[[Prerequisite 1]:[Prerequisite 7]],MATCH($A41&amp;$F41,tblAllCourses[Course Code]&amp;tblAllCourses[Type],0),MATCH(K$7,tblAllCourses[[#Headers],[Prerequisite 1]:[Prerequisite 7]],0))=0,"",INDEX(tblAllCourses[[Prerequisite 1]:[Prerequisite 7]],MATCH($A41&amp;$F41,tblAllCourses[Course Code]&amp;tblAllCourses[Type],0),MATCH(K$7,tblAllCourses[[#Headers],[Prerequisite 1]:[Prerequisite 7]],0))),IF(INDEX(tblAllCourses[[Prerequisite 1]:[Prerequisite 7]],MATCH($A41,tblAllCourses[Course Code],0),MATCH(K$7,tblAllCourses[[#Headers],[Prerequisite 1]:[Prerequisite 7]],0))=0,"",INDEX(tblAllCourses[[Prerequisite 1]:[Prerequisite 7]],MATCH($A41,tblAllCourses[Course Code],0),MATCH(K$7,tblAllCourses[[#Headers],[Prerequisite 1]:[Prerequisite 7]],0))))))</f>
        <v/>
      </c>
      <c r="L41" s="168" t="str" cm="1">
        <f t="array" ref="L41">IF(ISBLANK($A41),"",IF(ISBLANK($F41),"Course Type?",_xlfn.IFNA(IF(INDEX(tblAllCourses[[Prerequisite 1]:[Prerequisite 7]],MATCH($A41&amp;$F41,tblAllCourses[Course Code]&amp;tblAllCourses[Type],0),MATCH(L$7,tblAllCourses[[#Headers],[Prerequisite 1]:[Prerequisite 7]],0))=0,"",INDEX(tblAllCourses[[Prerequisite 1]:[Prerequisite 7]],MATCH($A41&amp;$F41,tblAllCourses[Course Code]&amp;tblAllCourses[Type],0),MATCH(L$7,tblAllCourses[[#Headers],[Prerequisite 1]:[Prerequisite 7]],0))),IF(INDEX(tblAllCourses[[Prerequisite 1]:[Prerequisite 7]],MATCH($A41,tblAllCourses[Course Code],0),MATCH(L$7,tblAllCourses[[#Headers],[Prerequisite 1]:[Prerequisite 7]],0))=0,"",INDEX(tblAllCourses[[Prerequisite 1]:[Prerequisite 7]],MATCH($A41,tblAllCourses[Course Code],0),MATCH(L$7,tblAllCourses[[#Headers],[Prerequisite 1]:[Prerequisite 7]],0))))))</f>
        <v/>
      </c>
      <c r="M41" s="168" t="str" cm="1">
        <f t="array" ref="M41">IF(ISBLANK($A41),"",IF(ISBLANK($F41),"Course Type?",_xlfn.IFNA(IF(INDEX(tblAllCourses[[Prerequisite 1]:[Prerequisite 7]],MATCH($A41&amp;$F41,tblAllCourses[Course Code]&amp;tblAllCourses[Type],0),MATCH(M$7,tblAllCourses[[#Headers],[Prerequisite 1]:[Prerequisite 7]],0))=0,"",INDEX(tblAllCourses[[Prerequisite 1]:[Prerequisite 7]],MATCH($A41&amp;$F41,tblAllCourses[Course Code]&amp;tblAllCourses[Type],0),MATCH(M$7,tblAllCourses[[#Headers],[Prerequisite 1]:[Prerequisite 7]],0))),IF(INDEX(tblAllCourses[[Prerequisite 1]:[Prerequisite 7]],MATCH($A41,tblAllCourses[Course Code],0),MATCH(M$7,tblAllCourses[[#Headers],[Prerequisite 1]:[Prerequisite 7]],0))=0,"",INDEX(tblAllCourses[[Prerequisite 1]:[Prerequisite 7]],MATCH($A41,tblAllCourses[Course Code],0),MATCH(M$7,tblAllCourses[[#Headers],[Prerequisite 1]:[Prerequisite 7]],0))))))</f>
        <v/>
      </c>
      <c r="N41" s="34"/>
    </row>
    <row r="42" spans="1:14" x14ac:dyDescent="0.55000000000000004">
      <c r="A42" s="12" t="s">
        <v>27</v>
      </c>
      <c r="B42" s="10" t="s">
        <v>28</v>
      </c>
      <c r="C42" s="13">
        <v>3</v>
      </c>
      <c r="D42" s="23"/>
      <c r="E42" s="9" t="str">
        <f>IF(_xlfn.IFNA(VLOOKUP(D42,Tables!$D$2:$E$11,2,FALSE),0)&gt;=_xlfn.IFNA(VLOOKUP(VLOOKUP(F42,Tables!$A$2:$B$11,2,FALSE),Tables!$D$2:$E$11,2,FALSE),1),"Pass","")</f>
        <v/>
      </c>
      <c r="F42" s="9" t="str">
        <f>VLOOKUP(A42,tblAllCourses[[Course Code]:[Type]],5,FALSE)</f>
        <v>Gen Ed</v>
      </c>
      <c r="G42" s="168" t="str" cm="1">
        <f t="array" ref="G42">IF(ISBLANK($A42),"",IF(ISBLANK($F42),"Course Type?",_xlfn.IFNA(IF(INDEX(tblAllCourses[[Prerequisite 1]:[Prerequisite 7]],MATCH($A42&amp;$F42,tblAllCourses[Course Code]&amp;tblAllCourses[Type],0),MATCH(G$7,tblAllCourses[[#Headers],[Prerequisite 1]:[Prerequisite 7]],0))=0,"",INDEX(tblAllCourses[[Prerequisite 1]:[Prerequisite 7]],MATCH($A42&amp;$F42,tblAllCourses[Course Code]&amp;tblAllCourses[Type],0),MATCH(G$7,tblAllCourses[[#Headers],[Prerequisite 1]:[Prerequisite 7]],0))),IF(INDEX(tblAllCourses[[Prerequisite 1]:[Prerequisite 7]],MATCH($A42,tblAllCourses[Course Code],0),MATCH(G$7,tblAllCourses[[#Headers],[Prerequisite 1]:[Prerequisite 7]],0))=0,"",INDEX(tblAllCourses[[Prerequisite 1]:[Prerequisite 7]],MATCH($A42,tblAllCourses[Course Code],0),MATCH(G$7,tblAllCourses[[#Headers],[Prerequisite 1]:[Prerequisite 7]],0))))))</f>
        <v/>
      </c>
      <c r="H42" s="168" t="str" cm="1">
        <f t="array" ref="H42">IF(ISBLANK($A42),"",IF(ISBLANK($F42),"Course Type?",_xlfn.IFNA(IF(INDEX(tblAllCourses[[Prerequisite 1]:[Prerequisite 7]],MATCH($A42&amp;$F42,tblAllCourses[Course Code]&amp;tblAllCourses[Type],0),MATCH(H$7,tblAllCourses[[#Headers],[Prerequisite 1]:[Prerequisite 7]],0))=0,"",INDEX(tblAllCourses[[Prerequisite 1]:[Prerequisite 7]],MATCH($A42&amp;$F42,tblAllCourses[Course Code]&amp;tblAllCourses[Type],0),MATCH(H$7,tblAllCourses[[#Headers],[Prerequisite 1]:[Prerequisite 7]],0))),IF(INDEX(tblAllCourses[[Prerequisite 1]:[Prerequisite 7]],MATCH($A42,tblAllCourses[Course Code],0),MATCH(H$7,tblAllCourses[[#Headers],[Prerequisite 1]:[Prerequisite 7]],0))=0,"",INDEX(tblAllCourses[[Prerequisite 1]:[Prerequisite 7]],MATCH($A42,tblAllCourses[Course Code],0),MATCH(H$7,tblAllCourses[[#Headers],[Prerequisite 1]:[Prerequisite 7]],0))))))</f>
        <v/>
      </c>
      <c r="I42" s="168" t="str" cm="1">
        <f t="array" ref="I42">IF(ISBLANK($A42),"",IF(ISBLANK($F42),"Course Type?",_xlfn.IFNA(IF(INDEX(tblAllCourses[[Prerequisite 1]:[Prerequisite 7]],MATCH($A42&amp;$F42,tblAllCourses[Course Code]&amp;tblAllCourses[Type],0),MATCH(I$7,tblAllCourses[[#Headers],[Prerequisite 1]:[Prerequisite 7]],0))=0,"",INDEX(tblAllCourses[[Prerequisite 1]:[Prerequisite 7]],MATCH($A42&amp;$F42,tblAllCourses[Course Code]&amp;tblAllCourses[Type],0),MATCH(I$7,tblAllCourses[[#Headers],[Prerequisite 1]:[Prerequisite 7]],0))),IF(INDEX(tblAllCourses[[Prerequisite 1]:[Prerequisite 7]],MATCH($A42,tblAllCourses[Course Code],0),MATCH(I$7,tblAllCourses[[#Headers],[Prerequisite 1]:[Prerequisite 7]],0))=0,"",INDEX(tblAllCourses[[Prerequisite 1]:[Prerequisite 7]],MATCH($A42,tblAllCourses[Course Code],0),MATCH(I$7,tblAllCourses[[#Headers],[Prerequisite 1]:[Prerequisite 7]],0))))))</f>
        <v/>
      </c>
      <c r="J42" s="168" t="str" cm="1">
        <f t="array" ref="J42">IF(ISBLANK($A42),"",IF(ISBLANK($F42),"Course Type?",_xlfn.IFNA(IF(INDEX(tblAllCourses[[Prerequisite 1]:[Prerequisite 7]],MATCH($A42&amp;$F42,tblAllCourses[Course Code]&amp;tblAllCourses[Type],0),MATCH(J$7,tblAllCourses[[#Headers],[Prerequisite 1]:[Prerequisite 7]],0))=0,"",INDEX(tblAllCourses[[Prerequisite 1]:[Prerequisite 7]],MATCH($A42&amp;$F42,tblAllCourses[Course Code]&amp;tblAllCourses[Type],0),MATCH(J$7,tblAllCourses[[#Headers],[Prerequisite 1]:[Prerequisite 7]],0))),IF(INDEX(tblAllCourses[[Prerequisite 1]:[Prerequisite 7]],MATCH($A42,tblAllCourses[Course Code],0),MATCH(J$7,tblAllCourses[[#Headers],[Prerequisite 1]:[Prerequisite 7]],0))=0,"",INDEX(tblAllCourses[[Prerequisite 1]:[Prerequisite 7]],MATCH($A42,tblAllCourses[Course Code],0),MATCH(J$7,tblAllCourses[[#Headers],[Prerequisite 1]:[Prerequisite 7]],0))))))</f>
        <v/>
      </c>
      <c r="K42" s="168" t="str" cm="1">
        <f t="array" ref="K42">IF(ISBLANK($A42),"",IF(ISBLANK($F42),"Course Type?",_xlfn.IFNA(IF(INDEX(tblAllCourses[[Prerequisite 1]:[Prerequisite 7]],MATCH($A42&amp;$F42,tblAllCourses[Course Code]&amp;tblAllCourses[Type],0),MATCH(K$7,tblAllCourses[[#Headers],[Prerequisite 1]:[Prerequisite 7]],0))=0,"",INDEX(tblAllCourses[[Prerequisite 1]:[Prerequisite 7]],MATCH($A42&amp;$F42,tblAllCourses[Course Code]&amp;tblAllCourses[Type],0),MATCH(K$7,tblAllCourses[[#Headers],[Prerequisite 1]:[Prerequisite 7]],0))),IF(INDEX(tblAllCourses[[Prerequisite 1]:[Prerequisite 7]],MATCH($A42,tblAllCourses[Course Code],0),MATCH(K$7,tblAllCourses[[#Headers],[Prerequisite 1]:[Prerequisite 7]],0))=0,"",INDEX(tblAllCourses[[Prerequisite 1]:[Prerequisite 7]],MATCH($A42,tblAllCourses[Course Code],0),MATCH(K$7,tblAllCourses[[#Headers],[Prerequisite 1]:[Prerequisite 7]],0))))))</f>
        <v/>
      </c>
      <c r="L42" s="168" t="str" cm="1">
        <f t="array" ref="L42">IF(ISBLANK($A42),"",IF(ISBLANK($F42),"Course Type?",_xlfn.IFNA(IF(INDEX(tblAllCourses[[Prerequisite 1]:[Prerequisite 7]],MATCH($A42&amp;$F42,tblAllCourses[Course Code]&amp;tblAllCourses[Type],0),MATCH(L$7,tblAllCourses[[#Headers],[Prerequisite 1]:[Prerequisite 7]],0))=0,"",INDEX(tblAllCourses[[Prerequisite 1]:[Prerequisite 7]],MATCH($A42&amp;$F42,tblAllCourses[Course Code]&amp;tblAllCourses[Type],0),MATCH(L$7,tblAllCourses[[#Headers],[Prerequisite 1]:[Prerequisite 7]],0))),IF(INDEX(tblAllCourses[[Prerequisite 1]:[Prerequisite 7]],MATCH($A42,tblAllCourses[Course Code],0),MATCH(L$7,tblAllCourses[[#Headers],[Prerequisite 1]:[Prerequisite 7]],0))=0,"",INDEX(tblAllCourses[[Prerequisite 1]:[Prerequisite 7]],MATCH($A42,tblAllCourses[Course Code],0),MATCH(L$7,tblAllCourses[[#Headers],[Prerequisite 1]:[Prerequisite 7]],0))))))</f>
        <v/>
      </c>
      <c r="M42" s="168" t="str" cm="1">
        <f t="array" ref="M42">IF(ISBLANK($A42),"",IF(ISBLANK($F42),"Course Type?",_xlfn.IFNA(IF(INDEX(tblAllCourses[[Prerequisite 1]:[Prerequisite 7]],MATCH($A42&amp;$F42,tblAllCourses[Course Code]&amp;tblAllCourses[Type],0),MATCH(M$7,tblAllCourses[[#Headers],[Prerequisite 1]:[Prerequisite 7]],0))=0,"",INDEX(tblAllCourses[[Prerequisite 1]:[Prerequisite 7]],MATCH($A42&amp;$F42,tblAllCourses[Course Code]&amp;tblAllCourses[Type],0),MATCH(M$7,tblAllCourses[[#Headers],[Prerequisite 1]:[Prerequisite 7]],0))),IF(INDEX(tblAllCourses[[Prerequisite 1]:[Prerequisite 7]],MATCH($A42,tblAllCourses[Course Code],0),MATCH(M$7,tblAllCourses[[#Headers],[Prerequisite 1]:[Prerequisite 7]],0))=0,"",INDEX(tblAllCourses[[Prerequisite 1]:[Prerequisite 7]],MATCH($A42,tblAllCourses[Course Code],0),MATCH(M$7,tblAllCourses[[#Headers],[Prerequisite 1]:[Prerequisite 7]],0))))))</f>
        <v/>
      </c>
      <c r="N42" s="34"/>
    </row>
    <row r="43" spans="1:14" x14ac:dyDescent="0.55000000000000004">
      <c r="A43" s="12" t="s">
        <v>97</v>
      </c>
      <c r="B43" s="10" t="s">
        <v>98</v>
      </c>
      <c r="C43" s="13">
        <v>3</v>
      </c>
      <c r="D43" s="23"/>
      <c r="E43" s="9" t="str">
        <f>IF(_xlfn.IFNA(VLOOKUP(D43,Tables!$D$2:$E$11,2,FALSE),0)&gt;=_xlfn.IFNA(VLOOKUP(VLOOKUP(F43,Tables!$A$2:$B$11,2,FALSE),Tables!$D$2:$E$11,2,FALSE),1),"Pass","")</f>
        <v/>
      </c>
      <c r="F43" s="9" t="str">
        <f>VLOOKUP(A43,tblAllCourses[[Course Code]:[Type]],5,FALSE)</f>
        <v>Bus Core</v>
      </c>
      <c r="G43" s="168" t="str" cm="1">
        <f t="array" ref="G43">IF(ISBLANK($A43),"",IF(ISBLANK($F43),"Course Type?",_xlfn.IFNA(IF(INDEX(tblAllCourses[[Prerequisite 1]:[Prerequisite 7]],MATCH($A43&amp;$F43,tblAllCourses[Course Code]&amp;tblAllCourses[Type],0),MATCH(G$7,tblAllCourses[[#Headers],[Prerequisite 1]:[Prerequisite 7]],0))=0,"",INDEX(tblAllCourses[[Prerequisite 1]:[Prerequisite 7]],MATCH($A43&amp;$F43,tblAllCourses[Course Code]&amp;tblAllCourses[Type],0),MATCH(G$7,tblAllCourses[[#Headers],[Prerequisite 1]:[Prerequisite 7]],0))),IF(INDEX(tblAllCourses[[Prerequisite 1]:[Prerequisite 7]],MATCH($A43,tblAllCourses[Course Code],0),MATCH(G$7,tblAllCourses[[#Headers],[Prerequisite 1]:[Prerequisite 7]],0))=0,"",INDEX(tblAllCourses[[Prerequisite 1]:[Prerequisite 7]],MATCH($A43,tblAllCourses[Course Code],0),MATCH(G$7,tblAllCourses[[#Headers],[Prerequisite 1]:[Prerequisite 7]],0))))))</f>
        <v>BBA2002</v>
      </c>
      <c r="H43" s="168" t="str" cm="1">
        <f t="array" ref="H43">IF(ISBLANK($A43),"",IF(ISBLANK($F43),"Course Type?",_xlfn.IFNA(IF(INDEX(tblAllCourses[[Prerequisite 1]:[Prerequisite 7]],MATCH($A43&amp;$F43,tblAllCourses[Course Code]&amp;tblAllCourses[Type],0),MATCH(H$7,tblAllCourses[[#Headers],[Prerequisite 1]:[Prerequisite 7]],0))=0,"",INDEX(tblAllCourses[[Prerequisite 1]:[Prerequisite 7]],MATCH($A43&amp;$F43,tblAllCourses[Course Code]&amp;tblAllCourses[Type],0),MATCH(H$7,tblAllCourses[[#Headers],[Prerequisite 1]:[Prerequisite 7]],0))),IF(INDEX(tblAllCourses[[Prerequisite 1]:[Prerequisite 7]],MATCH($A43,tblAllCourses[Course Code],0),MATCH(H$7,tblAllCourses[[#Headers],[Prerequisite 1]:[Prerequisite 7]],0))=0,"",INDEX(tblAllCourses[[Prerequisite 1]:[Prerequisite 7]],MATCH($A43,tblAllCourses[Course Code],0),MATCH(H$7,tblAllCourses[[#Headers],[Prerequisite 1]:[Prerequisite 7]],0))))))</f>
        <v/>
      </c>
      <c r="I43" s="168" t="str" cm="1">
        <f t="array" ref="I43">IF(ISBLANK($A43),"",IF(ISBLANK($F43),"Course Type?",_xlfn.IFNA(IF(INDEX(tblAllCourses[[Prerequisite 1]:[Prerequisite 7]],MATCH($A43&amp;$F43,tblAllCourses[Course Code]&amp;tblAllCourses[Type],0),MATCH(I$7,tblAllCourses[[#Headers],[Prerequisite 1]:[Prerequisite 7]],0))=0,"",INDEX(tblAllCourses[[Prerequisite 1]:[Prerequisite 7]],MATCH($A43&amp;$F43,tblAllCourses[Course Code]&amp;tblAllCourses[Type],0),MATCH(I$7,tblAllCourses[[#Headers],[Prerequisite 1]:[Prerequisite 7]],0))),IF(INDEX(tblAllCourses[[Prerequisite 1]:[Prerequisite 7]],MATCH($A43,tblAllCourses[Course Code],0),MATCH(I$7,tblAllCourses[[#Headers],[Prerequisite 1]:[Prerequisite 7]],0))=0,"",INDEX(tblAllCourses[[Prerequisite 1]:[Prerequisite 7]],MATCH($A43,tblAllCourses[Course Code],0),MATCH(I$7,tblAllCourses[[#Headers],[Prerequisite 1]:[Prerequisite 7]],0))))))</f>
        <v/>
      </c>
      <c r="J43" s="168" t="str" cm="1">
        <f t="array" ref="J43">IF(ISBLANK($A43),"",IF(ISBLANK($F43),"Course Type?",_xlfn.IFNA(IF(INDEX(tblAllCourses[[Prerequisite 1]:[Prerequisite 7]],MATCH($A43&amp;$F43,tblAllCourses[Course Code]&amp;tblAllCourses[Type],0),MATCH(J$7,tblAllCourses[[#Headers],[Prerequisite 1]:[Prerequisite 7]],0))=0,"",INDEX(tblAllCourses[[Prerequisite 1]:[Prerequisite 7]],MATCH($A43&amp;$F43,tblAllCourses[Course Code]&amp;tblAllCourses[Type],0),MATCH(J$7,tblAllCourses[[#Headers],[Prerequisite 1]:[Prerequisite 7]],0))),IF(INDEX(tblAllCourses[[Prerequisite 1]:[Prerequisite 7]],MATCH($A43,tblAllCourses[Course Code],0),MATCH(J$7,tblAllCourses[[#Headers],[Prerequisite 1]:[Prerequisite 7]],0))=0,"",INDEX(tblAllCourses[[Prerequisite 1]:[Prerequisite 7]],MATCH($A43,tblAllCourses[Course Code],0),MATCH(J$7,tblAllCourses[[#Headers],[Prerequisite 1]:[Prerequisite 7]],0))))))</f>
        <v/>
      </c>
      <c r="K43" s="168" t="str" cm="1">
        <f t="array" ref="K43">IF(ISBLANK($A43),"",IF(ISBLANK($F43),"Course Type?",_xlfn.IFNA(IF(INDEX(tblAllCourses[[Prerequisite 1]:[Prerequisite 7]],MATCH($A43&amp;$F43,tblAllCourses[Course Code]&amp;tblAllCourses[Type],0),MATCH(K$7,tblAllCourses[[#Headers],[Prerequisite 1]:[Prerequisite 7]],0))=0,"",INDEX(tblAllCourses[[Prerequisite 1]:[Prerequisite 7]],MATCH($A43&amp;$F43,tblAllCourses[Course Code]&amp;tblAllCourses[Type],0),MATCH(K$7,tblAllCourses[[#Headers],[Prerequisite 1]:[Prerequisite 7]],0))),IF(INDEX(tblAllCourses[[Prerequisite 1]:[Prerequisite 7]],MATCH($A43,tblAllCourses[Course Code],0),MATCH(K$7,tblAllCourses[[#Headers],[Prerequisite 1]:[Prerequisite 7]],0))=0,"",INDEX(tblAllCourses[[Prerequisite 1]:[Prerequisite 7]],MATCH($A43,tblAllCourses[Course Code],0),MATCH(K$7,tblAllCourses[[#Headers],[Prerequisite 1]:[Prerequisite 7]],0))))))</f>
        <v/>
      </c>
      <c r="L43" s="168" t="str" cm="1">
        <f t="array" ref="L43">IF(ISBLANK($A43),"",IF(ISBLANK($F43),"Course Type?",_xlfn.IFNA(IF(INDEX(tblAllCourses[[Prerequisite 1]:[Prerequisite 7]],MATCH($A43&amp;$F43,tblAllCourses[Course Code]&amp;tblAllCourses[Type],0),MATCH(L$7,tblAllCourses[[#Headers],[Prerequisite 1]:[Prerequisite 7]],0))=0,"",INDEX(tblAllCourses[[Prerequisite 1]:[Prerequisite 7]],MATCH($A43&amp;$F43,tblAllCourses[Course Code]&amp;tblAllCourses[Type],0),MATCH(L$7,tblAllCourses[[#Headers],[Prerequisite 1]:[Prerequisite 7]],0))),IF(INDEX(tblAllCourses[[Prerequisite 1]:[Prerequisite 7]],MATCH($A43,tblAllCourses[Course Code],0),MATCH(L$7,tblAllCourses[[#Headers],[Prerequisite 1]:[Prerequisite 7]],0))=0,"",INDEX(tblAllCourses[[Prerequisite 1]:[Prerequisite 7]],MATCH($A43,tblAllCourses[Course Code],0),MATCH(L$7,tblAllCourses[[#Headers],[Prerequisite 1]:[Prerequisite 7]],0))))))</f>
        <v/>
      </c>
      <c r="M43" s="168" t="str" cm="1">
        <f t="array" ref="M43">IF(ISBLANK($A43),"",IF(ISBLANK($F43),"Course Type?",_xlfn.IFNA(IF(INDEX(tblAllCourses[[Prerequisite 1]:[Prerequisite 7]],MATCH($A43&amp;$F43,tblAllCourses[Course Code]&amp;tblAllCourses[Type],0),MATCH(M$7,tblAllCourses[[#Headers],[Prerequisite 1]:[Prerequisite 7]],0))=0,"",INDEX(tblAllCourses[[Prerequisite 1]:[Prerequisite 7]],MATCH($A43&amp;$F43,tblAllCourses[Course Code]&amp;tblAllCourses[Type],0),MATCH(M$7,tblAllCourses[[#Headers],[Prerequisite 1]:[Prerequisite 7]],0))),IF(INDEX(tblAllCourses[[Prerequisite 1]:[Prerequisite 7]],MATCH($A43,tblAllCourses[Course Code],0),MATCH(M$7,tblAllCourses[[#Headers],[Prerequisite 1]:[Prerequisite 7]],0))=0,"",INDEX(tblAllCourses[[Prerequisite 1]:[Prerequisite 7]],MATCH($A43,tblAllCourses[Course Code],0),MATCH(M$7,tblAllCourses[[#Headers],[Prerequisite 1]:[Prerequisite 7]],0))))))</f>
        <v/>
      </c>
      <c r="N43" s="34"/>
    </row>
    <row r="44" spans="1:14" x14ac:dyDescent="0.55000000000000004">
      <c r="A44" s="12" t="s">
        <v>99</v>
      </c>
      <c r="B44" s="10" t="s">
        <v>100</v>
      </c>
      <c r="C44" s="13">
        <v>3</v>
      </c>
      <c r="D44" s="23"/>
      <c r="E44" s="9" t="str">
        <f>IF(_xlfn.IFNA(VLOOKUP(D44,Tables!$D$2:$E$11,2,FALSE),0)&gt;=_xlfn.IFNA(VLOOKUP(VLOOKUP(F44,Tables!$A$2:$B$11,2,FALSE),Tables!$D$2:$E$11,2,FALSE),1),"Pass","")</f>
        <v/>
      </c>
      <c r="F44" s="9" t="str">
        <f>VLOOKUP(A44,tblAllCourses[[Course Code]:[Type]],5,FALSE)</f>
        <v>Bus Core</v>
      </c>
      <c r="G44" s="168" t="str" cm="1">
        <f t="array" ref="G44">IF(ISBLANK($A44),"",IF(ISBLANK($F44),"Course Type?",_xlfn.IFNA(IF(INDEX(tblAllCourses[[Prerequisite 1]:[Prerequisite 7]],MATCH($A44&amp;$F44,tblAllCourses[Course Code]&amp;tblAllCourses[Type],0),MATCH(G$7,tblAllCourses[[#Headers],[Prerequisite 1]:[Prerequisite 7]],0))=0,"",INDEX(tblAllCourses[[Prerequisite 1]:[Prerequisite 7]],MATCH($A44&amp;$F44,tblAllCourses[Course Code]&amp;tblAllCourses[Type],0),MATCH(G$7,tblAllCourses[[#Headers],[Prerequisite 1]:[Prerequisite 7]],0))),IF(INDEX(tblAllCourses[[Prerequisite 1]:[Prerequisite 7]],MATCH($A44,tblAllCourses[Course Code],0),MATCH(G$7,tblAllCourses[[#Headers],[Prerequisite 1]:[Prerequisite 7]],0))=0,"",INDEX(tblAllCourses[[Prerequisite 1]:[Prerequisite 7]],MATCH($A44,tblAllCourses[Course Code],0),MATCH(G$7,tblAllCourses[[#Headers],[Prerequisite 1]:[Prerequisite 7]],0))))))</f>
        <v>BBA2102</v>
      </c>
      <c r="H44" s="168" t="str" cm="1">
        <f t="array" ref="H44">IF(ISBLANK($A44),"",IF(ISBLANK($F44),"Course Type?",_xlfn.IFNA(IF(INDEX(tblAllCourses[[Prerequisite 1]:[Prerequisite 7]],MATCH($A44&amp;$F44,tblAllCourses[Course Code]&amp;tblAllCourses[Type],0),MATCH(H$7,tblAllCourses[[#Headers],[Prerequisite 1]:[Prerequisite 7]],0))=0,"",INDEX(tblAllCourses[[Prerequisite 1]:[Prerequisite 7]],MATCH($A44&amp;$F44,tblAllCourses[Course Code]&amp;tblAllCourses[Type],0),MATCH(H$7,tblAllCourses[[#Headers],[Prerequisite 1]:[Prerequisite 7]],0))),IF(INDEX(tblAllCourses[[Prerequisite 1]:[Prerequisite 7]],MATCH($A44,tblAllCourses[Course Code],0),MATCH(H$7,tblAllCourses[[#Headers],[Prerequisite 1]:[Prerequisite 7]],0))=0,"",INDEX(tblAllCourses[[Prerequisite 1]:[Prerequisite 7]],MATCH($A44,tblAllCourses[Course Code],0),MATCH(H$7,tblAllCourses[[#Headers],[Prerequisite 1]:[Prerequisite 7]],0))))))</f>
        <v/>
      </c>
      <c r="I44" s="168" t="str" cm="1">
        <f t="array" ref="I44">IF(ISBLANK($A44),"",IF(ISBLANK($F44),"Course Type?",_xlfn.IFNA(IF(INDEX(tblAllCourses[[Prerequisite 1]:[Prerequisite 7]],MATCH($A44&amp;$F44,tblAllCourses[Course Code]&amp;tblAllCourses[Type],0),MATCH(I$7,tblAllCourses[[#Headers],[Prerequisite 1]:[Prerequisite 7]],0))=0,"",INDEX(tblAllCourses[[Prerequisite 1]:[Prerequisite 7]],MATCH($A44&amp;$F44,tblAllCourses[Course Code]&amp;tblAllCourses[Type],0),MATCH(I$7,tblAllCourses[[#Headers],[Prerequisite 1]:[Prerequisite 7]],0))),IF(INDEX(tblAllCourses[[Prerequisite 1]:[Prerequisite 7]],MATCH($A44,tblAllCourses[Course Code],0),MATCH(I$7,tblAllCourses[[#Headers],[Prerequisite 1]:[Prerequisite 7]],0))=0,"",INDEX(tblAllCourses[[Prerequisite 1]:[Prerequisite 7]],MATCH($A44,tblAllCourses[Course Code],0),MATCH(I$7,tblAllCourses[[#Headers],[Prerequisite 1]:[Prerequisite 7]],0))))))</f>
        <v/>
      </c>
      <c r="J44" s="168" t="str" cm="1">
        <f t="array" ref="J44">IF(ISBLANK($A44),"",IF(ISBLANK($F44),"Course Type?",_xlfn.IFNA(IF(INDEX(tblAllCourses[[Prerequisite 1]:[Prerequisite 7]],MATCH($A44&amp;$F44,tblAllCourses[Course Code]&amp;tblAllCourses[Type],0),MATCH(J$7,tblAllCourses[[#Headers],[Prerequisite 1]:[Prerequisite 7]],0))=0,"",INDEX(tblAllCourses[[Prerequisite 1]:[Prerequisite 7]],MATCH($A44&amp;$F44,tblAllCourses[Course Code]&amp;tblAllCourses[Type],0),MATCH(J$7,tblAllCourses[[#Headers],[Prerequisite 1]:[Prerequisite 7]],0))),IF(INDEX(tblAllCourses[[Prerequisite 1]:[Prerequisite 7]],MATCH($A44,tblAllCourses[Course Code],0),MATCH(J$7,tblAllCourses[[#Headers],[Prerequisite 1]:[Prerequisite 7]],0))=0,"",INDEX(tblAllCourses[[Prerequisite 1]:[Prerequisite 7]],MATCH($A44,tblAllCourses[Course Code],0),MATCH(J$7,tblAllCourses[[#Headers],[Prerequisite 1]:[Prerequisite 7]],0))))))</f>
        <v/>
      </c>
      <c r="K44" s="168" t="str" cm="1">
        <f t="array" ref="K44">IF(ISBLANK($A44),"",IF(ISBLANK($F44),"Course Type?",_xlfn.IFNA(IF(INDEX(tblAllCourses[[Prerequisite 1]:[Prerequisite 7]],MATCH($A44&amp;$F44,tblAllCourses[Course Code]&amp;tblAllCourses[Type],0),MATCH(K$7,tblAllCourses[[#Headers],[Prerequisite 1]:[Prerequisite 7]],0))=0,"",INDEX(tblAllCourses[[Prerequisite 1]:[Prerequisite 7]],MATCH($A44&amp;$F44,tblAllCourses[Course Code]&amp;tblAllCourses[Type],0),MATCH(K$7,tblAllCourses[[#Headers],[Prerequisite 1]:[Prerequisite 7]],0))),IF(INDEX(tblAllCourses[[Prerequisite 1]:[Prerequisite 7]],MATCH($A44,tblAllCourses[Course Code],0),MATCH(K$7,tblAllCourses[[#Headers],[Prerequisite 1]:[Prerequisite 7]],0))=0,"",INDEX(tblAllCourses[[Prerequisite 1]:[Prerequisite 7]],MATCH($A44,tblAllCourses[Course Code],0),MATCH(K$7,tblAllCourses[[#Headers],[Prerequisite 1]:[Prerequisite 7]],0))))))</f>
        <v/>
      </c>
      <c r="L44" s="168" t="str" cm="1">
        <f t="array" ref="L44">IF(ISBLANK($A44),"",IF(ISBLANK($F44),"Course Type?",_xlfn.IFNA(IF(INDEX(tblAllCourses[[Prerequisite 1]:[Prerequisite 7]],MATCH($A44&amp;$F44,tblAllCourses[Course Code]&amp;tblAllCourses[Type],0),MATCH(L$7,tblAllCourses[[#Headers],[Prerequisite 1]:[Prerequisite 7]],0))=0,"",INDEX(tblAllCourses[[Prerequisite 1]:[Prerequisite 7]],MATCH($A44&amp;$F44,tblAllCourses[Course Code]&amp;tblAllCourses[Type],0),MATCH(L$7,tblAllCourses[[#Headers],[Prerequisite 1]:[Prerequisite 7]],0))),IF(INDEX(tblAllCourses[[Prerequisite 1]:[Prerequisite 7]],MATCH($A44,tblAllCourses[Course Code],0),MATCH(L$7,tblAllCourses[[#Headers],[Prerequisite 1]:[Prerequisite 7]],0))=0,"",INDEX(tblAllCourses[[Prerequisite 1]:[Prerequisite 7]],MATCH($A44,tblAllCourses[Course Code],0),MATCH(L$7,tblAllCourses[[#Headers],[Prerequisite 1]:[Prerequisite 7]],0))))))</f>
        <v/>
      </c>
      <c r="M44" s="168" t="str" cm="1">
        <f t="array" ref="M44">IF(ISBLANK($A44),"",IF(ISBLANK($F44),"Course Type?",_xlfn.IFNA(IF(INDEX(tblAllCourses[[Prerequisite 1]:[Prerequisite 7]],MATCH($A44&amp;$F44,tblAllCourses[Course Code]&amp;tblAllCourses[Type],0),MATCH(M$7,tblAllCourses[[#Headers],[Prerequisite 1]:[Prerequisite 7]],0))=0,"",INDEX(tblAllCourses[[Prerequisite 1]:[Prerequisite 7]],MATCH($A44&amp;$F44,tblAllCourses[Course Code]&amp;tblAllCourses[Type],0),MATCH(M$7,tblAllCourses[[#Headers],[Prerequisite 1]:[Prerequisite 7]],0))),IF(INDEX(tblAllCourses[[Prerequisite 1]:[Prerequisite 7]],MATCH($A44,tblAllCourses[Course Code],0),MATCH(M$7,tblAllCourses[[#Headers],[Prerequisite 1]:[Prerequisite 7]],0))=0,"",INDEX(tblAllCourses[[Prerequisite 1]:[Prerequisite 7]],MATCH($A44,tblAllCourses[Course Code],0),MATCH(M$7,tblAllCourses[[#Headers],[Prerequisite 1]:[Prerequisite 7]],0))))))</f>
        <v/>
      </c>
      <c r="N44" s="34"/>
    </row>
    <row r="45" spans="1:14" x14ac:dyDescent="0.55000000000000004">
      <c r="A45" s="12" t="s">
        <v>101</v>
      </c>
      <c r="B45" s="10" t="s">
        <v>102</v>
      </c>
      <c r="C45" s="13">
        <v>1</v>
      </c>
      <c r="D45" s="23"/>
      <c r="E45" s="9" t="str">
        <f>IF(_xlfn.IFNA(VLOOKUP(D45,Tables!$D$2:$E$11,2,FALSE),0)&gt;=_xlfn.IFNA(VLOOKUP(VLOOKUP(F45,Tables!$A$2:$B$11,2,FALSE),Tables!$D$2:$E$11,2,FALSE),1),"Pass","")</f>
        <v/>
      </c>
      <c r="F45" s="9" t="str">
        <f>VLOOKUP(A45,tblAllCourses[[Course Code]:[Type]],5,FALSE)</f>
        <v>Bus Core</v>
      </c>
      <c r="G45" s="168" t="str" cm="1">
        <f t="array" ref="G45">IF(ISBLANK($A45),"",IF(ISBLANK($F45),"Course Type?",_xlfn.IFNA(IF(INDEX(tblAllCourses[[Prerequisite 1]:[Prerequisite 7]],MATCH($A45&amp;$F45,tblAllCourses[Course Code]&amp;tblAllCourses[Type],0),MATCH(G$7,tblAllCourses[[#Headers],[Prerequisite 1]:[Prerequisite 7]],0))=0,"",INDEX(tblAllCourses[[Prerequisite 1]:[Prerequisite 7]],MATCH($A45&amp;$F45,tblAllCourses[Course Code]&amp;tblAllCourses[Type],0),MATCH(G$7,tblAllCourses[[#Headers],[Prerequisite 1]:[Prerequisite 7]],0))),IF(INDEX(tblAllCourses[[Prerequisite 1]:[Prerequisite 7]],MATCH($A45,tblAllCourses[Course Code],0),MATCH(G$7,tblAllCourses[[#Headers],[Prerequisite 1]:[Prerequisite 7]],0))=0,"",INDEX(tblAllCourses[[Prerequisite 1]:[Prerequisite 7]],MATCH($A45,tblAllCourses[Course Code],0),MATCH(G$7,tblAllCourses[[#Headers],[Prerequisite 1]:[Prerequisite 7]],0))))))</f>
        <v/>
      </c>
      <c r="H45" s="168" t="str" cm="1">
        <f t="array" ref="H45">IF(ISBLANK($A45),"",IF(ISBLANK($F45),"Course Type?",_xlfn.IFNA(IF(INDEX(tblAllCourses[[Prerequisite 1]:[Prerequisite 7]],MATCH($A45&amp;$F45,tblAllCourses[Course Code]&amp;tblAllCourses[Type],0),MATCH(H$7,tblAllCourses[[#Headers],[Prerequisite 1]:[Prerequisite 7]],0))=0,"",INDEX(tblAllCourses[[Prerequisite 1]:[Prerequisite 7]],MATCH($A45&amp;$F45,tblAllCourses[Course Code]&amp;tblAllCourses[Type],0),MATCH(H$7,tblAllCourses[[#Headers],[Prerequisite 1]:[Prerequisite 7]],0))),IF(INDEX(tblAllCourses[[Prerequisite 1]:[Prerequisite 7]],MATCH($A45,tblAllCourses[Course Code],0),MATCH(H$7,tblAllCourses[[#Headers],[Prerequisite 1]:[Prerequisite 7]],0))=0,"",INDEX(tblAllCourses[[Prerequisite 1]:[Prerequisite 7]],MATCH($A45,tblAllCourses[Course Code],0),MATCH(H$7,tblAllCourses[[#Headers],[Prerequisite 1]:[Prerequisite 7]],0))))))</f>
        <v/>
      </c>
      <c r="I45" s="168" t="str" cm="1">
        <f t="array" ref="I45">IF(ISBLANK($A45),"",IF(ISBLANK($F45),"Course Type?",_xlfn.IFNA(IF(INDEX(tblAllCourses[[Prerequisite 1]:[Prerequisite 7]],MATCH($A45&amp;$F45,tblAllCourses[Course Code]&amp;tblAllCourses[Type],0),MATCH(I$7,tblAllCourses[[#Headers],[Prerequisite 1]:[Prerequisite 7]],0))=0,"",INDEX(tblAllCourses[[Prerequisite 1]:[Prerequisite 7]],MATCH($A45&amp;$F45,tblAllCourses[Course Code]&amp;tblAllCourses[Type],0),MATCH(I$7,tblAllCourses[[#Headers],[Prerequisite 1]:[Prerequisite 7]],0))),IF(INDEX(tblAllCourses[[Prerequisite 1]:[Prerequisite 7]],MATCH($A45,tblAllCourses[Course Code],0),MATCH(I$7,tblAllCourses[[#Headers],[Prerequisite 1]:[Prerequisite 7]],0))=0,"",INDEX(tblAllCourses[[Prerequisite 1]:[Prerequisite 7]],MATCH($A45,tblAllCourses[Course Code],0),MATCH(I$7,tblAllCourses[[#Headers],[Prerequisite 1]:[Prerequisite 7]],0))))))</f>
        <v/>
      </c>
      <c r="J45" s="168" t="str" cm="1">
        <f t="array" ref="J45">IF(ISBLANK($A45),"",IF(ISBLANK($F45),"Course Type?",_xlfn.IFNA(IF(INDEX(tblAllCourses[[Prerequisite 1]:[Prerequisite 7]],MATCH($A45&amp;$F45,tblAllCourses[Course Code]&amp;tblAllCourses[Type],0),MATCH(J$7,tblAllCourses[[#Headers],[Prerequisite 1]:[Prerequisite 7]],0))=0,"",INDEX(tblAllCourses[[Prerequisite 1]:[Prerequisite 7]],MATCH($A45&amp;$F45,tblAllCourses[Course Code]&amp;tblAllCourses[Type],0),MATCH(J$7,tblAllCourses[[#Headers],[Prerequisite 1]:[Prerequisite 7]],0))),IF(INDEX(tblAllCourses[[Prerequisite 1]:[Prerequisite 7]],MATCH($A45,tblAllCourses[Course Code],0),MATCH(J$7,tblAllCourses[[#Headers],[Prerequisite 1]:[Prerequisite 7]],0))=0,"",INDEX(tblAllCourses[[Prerequisite 1]:[Prerequisite 7]],MATCH($A45,tblAllCourses[Course Code],0),MATCH(J$7,tblAllCourses[[#Headers],[Prerequisite 1]:[Prerequisite 7]],0))))))</f>
        <v/>
      </c>
      <c r="K45" s="168" t="str" cm="1">
        <f t="array" ref="K45">IF(ISBLANK($A45),"",IF(ISBLANK($F45),"Course Type?",_xlfn.IFNA(IF(INDEX(tblAllCourses[[Prerequisite 1]:[Prerequisite 7]],MATCH($A45&amp;$F45,tblAllCourses[Course Code]&amp;tblAllCourses[Type],0),MATCH(K$7,tblAllCourses[[#Headers],[Prerequisite 1]:[Prerequisite 7]],0))=0,"",INDEX(tblAllCourses[[Prerequisite 1]:[Prerequisite 7]],MATCH($A45&amp;$F45,tblAllCourses[Course Code]&amp;tblAllCourses[Type],0),MATCH(K$7,tblAllCourses[[#Headers],[Prerequisite 1]:[Prerequisite 7]],0))),IF(INDEX(tblAllCourses[[Prerequisite 1]:[Prerequisite 7]],MATCH($A45,tblAllCourses[Course Code],0),MATCH(K$7,tblAllCourses[[#Headers],[Prerequisite 1]:[Prerequisite 7]],0))=0,"",INDEX(tblAllCourses[[Prerequisite 1]:[Prerequisite 7]],MATCH($A45,tblAllCourses[Course Code],0),MATCH(K$7,tblAllCourses[[#Headers],[Prerequisite 1]:[Prerequisite 7]],0))))))</f>
        <v/>
      </c>
      <c r="L45" s="168" t="str" cm="1">
        <f t="array" ref="L45">IF(ISBLANK($A45),"",IF(ISBLANK($F45),"Course Type?",_xlfn.IFNA(IF(INDEX(tblAllCourses[[Prerequisite 1]:[Prerequisite 7]],MATCH($A45&amp;$F45,tblAllCourses[Course Code]&amp;tblAllCourses[Type],0),MATCH(L$7,tblAllCourses[[#Headers],[Prerequisite 1]:[Prerequisite 7]],0))=0,"",INDEX(tblAllCourses[[Prerequisite 1]:[Prerequisite 7]],MATCH($A45&amp;$F45,tblAllCourses[Course Code]&amp;tblAllCourses[Type],0),MATCH(L$7,tblAllCourses[[#Headers],[Prerequisite 1]:[Prerequisite 7]],0))),IF(INDEX(tblAllCourses[[Prerequisite 1]:[Prerequisite 7]],MATCH($A45,tblAllCourses[Course Code],0),MATCH(L$7,tblAllCourses[[#Headers],[Prerequisite 1]:[Prerequisite 7]],0))=0,"",INDEX(tblAllCourses[[Prerequisite 1]:[Prerequisite 7]],MATCH($A45,tblAllCourses[Course Code],0),MATCH(L$7,tblAllCourses[[#Headers],[Prerequisite 1]:[Prerequisite 7]],0))))))</f>
        <v/>
      </c>
      <c r="M45" s="168" t="str" cm="1">
        <f t="array" ref="M45">IF(ISBLANK($A45),"",IF(ISBLANK($F45),"Course Type?",_xlfn.IFNA(IF(INDEX(tblAllCourses[[Prerequisite 1]:[Prerequisite 7]],MATCH($A45&amp;$F45,tblAllCourses[Course Code]&amp;tblAllCourses[Type],0),MATCH(M$7,tblAllCourses[[#Headers],[Prerequisite 1]:[Prerequisite 7]],0))=0,"",INDEX(tblAllCourses[[Prerequisite 1]:[Prerequisite 7]],MATCH($A45&amp;$F45,tblAllCourses[Course Code]&amp;tblAllCourses[Type],0),MATCH(M$7,tblAllCourses[[#Headers],[Prerequisite 1]:[Prerequisite 7]],0))),IF(INDEX(tblAllCourses[[Prerequisite 1]:[Prerequisite 7]],MATCH($A45,tblAllCourses[Course Code],0),MATCH(M$7,tblAllCourses[[#Headers],[Prerequisite 1]:[Prerequisite 7]],0))=0,"",INDEX(tblAllCourses[[Prerequisite 1]:[Prerequisite 7]],MATCH($A45,tblAllCourses[Course Code],0),MATCH(M$7,tblAllCourses[[#Headers],[Prerequisite 1]:[Prerequisite 7]],0))))))</f>
        <v/>
      </c>
      <c r="N45" s="34"/>
    </row>
    <row r="46" spans="1:14" x14ac:dyDescent="0.55000000000000004">
      <c r="A46" s="12" t="s">
        <v>103</v>
      </c>
      <c r="B46" s="10" t="s">
        <v>104</v>
      </c>
      <c r="C46" s="13">
        <v>3</v>
      </c>
      <c r="D46" s="23"/>
      <c r="E46" s="9" t="str">
        <f>IF(_xlfn.IFNA(VLOOKUP(D46,Tables!$D$2:$E$11,2,FALSE),0)&gt;=_xlfn.IFNA(VLOOKUP(VLOOKUP(F46,Tables!$A$2:$B$11,2,FALSE),Tables!$D$2:$E$11,2,FALSE),1),"Pass","")</f>
        <v/>
      </c>
      <c r="F46" s="9" t="str">
        <f>VLOOKUP(A46,tblAllCourses[[Course Code]:[Type]],5,FALSE)</f>
        <v>Gen Ed</v>
      </c>
      <c r="G46" s="168" t="str" cm="1">
        <f t="array" ref="G46">IF(ISBLANK($A46),"",IF(ISBLANK($F46),"Course Type?",_xlfn.IFNA(IF(INDEX(tblAllCourses[[Prerequisite 1]:[Prerequisite 7]],MATCH($A46&amp;$F46,tblAllCourses[Course Code]&amp;tblAllCourses[Type],0),MATCH(G$7,tblAllCourses[[#Headers],[Prerequisite 1]:[Prerequisite 7]],0))=0,"",INDEX(tblAllCourses[[Prerequisite 1]:[Prerequisite 7]],MATCH($A46&amp;$F46,tblAllCourses[Course Code]&amp;tblAllCourses[Type],0),MATCH(G$7,tblAllCourses[[#Headers],[Prerequisite 1]:[Prerequisite 7]],0))),IF(INDEX(tblAllCourses[[Prerequisite 1]:[Prerequisite 7]],MATCH($A46,tblAllCourses[Course Code],0),MATCH(G$7,tblAllCourses[[#Headers],[Prerequisite 1]:[Prerequisite 7]],0))=0,"",INDEX(tblAllCourses[[Prerequisite 1]:[Prerequisite 7]],MATCH($A46,tblAllCourses[Course Code],0),MATCH(G$7,tblAllCourses[[#Headers],[Prerequisite 1]:[Prerequisite 7]],0))))))</f>
        <v/>
      </c>
      <c r="H46" s="168" t="str" cm="1">
        <f t="array" ref="H46">IF(ISBLANK($A46),"",IF(ISBLANK($F46),"Course Type?",_xlfn.IFNA(IF(INDEX(tblAllCourses[[Prerequisite 1]:[Prerequisite 7]],MATCH($A46&amp;$F46,tblAllCourses[Course Code]&amp;tblAllCourses[Type],0),MATCH(H$7,tblAllCourses[[#Headers],[Prerequisite 1]:[Prerequisite 7]],0))=0,"",INDEX(tblAllCourses[[Prerequisite 1]:[Prerequisite 7]],MATCH($A46&amp;$F46,tblAllCourses[Course Code]&amp;tblAllCourses[Type],0),MATCH(H$7,tblAllCourses[[#Headers],[Prerequisite 1]:[Prerequisite 7]],0))),IF(INDEX(tblAllCourses[[Prerequisite 1]:[Prerequisite 7]],MATCH($A46,tblAllCourses[Course Code],0),MATCH(H$7,tblAllCourses[[#Headers],[Prerequisite 1]:[Prerequisite 7]],0))=0,"",INDEX(tblAllCourses[[Prerequisite 1]:[Prerequisite 7]],MATCH($A46,tblAllCourses[Course Code],0),MATCH(H$7,tblAllCourses[[#Headers],[Prerequisite 1]:[Prerequisite 7]],0))))))</f>
        <v/>
      </c>
      <c r="I46" s="168" t="str" cm="1">
        <f t="array" ref="I46">IF(ISBLANK($A46),"",IF(ISBLANK($F46),"Course Type?",_xlfn.IFNA(IF(INDEX(tblAllCourses[[Prerequisite 1]:[Prerequisite 7]],MATCH($A46&amp;$F46,tblAllCourses[Course Code]&amp;tblAllCourses[Type],0),MATCH(I$7,tblAllCourses[[#Headers],[Prerequisite 1]:[Prerequisite 7]],0))=0,"",INDEX(tblAllCourses[[Prerequisite 1]:[Prerequisite 7]],MATCH($A46&amp;$F46,tblAllCourses[Course Code]&amp;tblAllCourses[Type],0),MATCH(I$7,tblAllCourses[[#Headers],[Prerequisite 1]:[Prerequisite 7]],0))),IF(INDEX(tblAllCourses[[Prerequisite 1]:[Prerequisite 7]],MATCH($A46,tblAllCourses[Course Code],0),MATCH(I$7,tblAllCourses[[#Headers],[Prerequisite 1]:[Prerequisite 7]],0))=0,"",INDEX(tblAllCourses[[Prerequisite 1]:[Prerequisite 7]],MATCH($A46,tblAllCourses[Course Code],0),MATCH(I$7,tblAllCourses[[#Headers],[Prerequisite 1]:[Prerequisite 7]],0))))))</f>
        <v/>
      </c>
      <c r="J46" s="168" t="str" cm="1">
        <f t="array" ref="J46">IF(ISBLANK($A46),"",IF(ISBLANK($F46),"Course Type?",_xlfn.IFNA(IF(INDEX(tblAllCourses[[Prerequisite 1]:[Prerequisite 7]],MATCH($A46&amp;$F46,tblAllCourses[Course Code]&amp;tblAllCourses[Type],0),MATCH(J$7,tblAllCourses[[#Headers],[Prerequisite 1]:[Prerequisite 7]],0))=0,"",INDEX(tblAllCourses[[Prerequisite 1]:[Prerequisite 7]],MATCH($A46&amp;$F46,tblAllCourses[Course Code]&amp;tblAllCourses[Type],0),MATCH(J$7,tblAllCourses[[#Headers],[Prerequisite 1]:[Prerequisite 7]],0))),IF(INDEX(tblAllCourses[[Prerequisite 1]:[Prerequisite 7]],MATCH($A46,tblAllCourses[Course Code],0),MATCH(J$7,tblAllCourses[[#Headers],[Prerequisite 1]:[Prerequisite 7]],0))=0,"",INDEX(tblAllCourses[[Prerequisite 1]:[Prerequisite 7]],MATCH($A46,tblAllCourses[Course Code],0),MATCH(J$7,tblAllCourses[[#Headers],[Prerequisite 1]:[Prerequisite 7]],0))))))</f>
        <v/>
      </c>
      <c r="K46" s="168" t="str" cm="1">
        <f t="array" ref="K46">IF(ISBLANK($A46),"",IF(ISBLANK($F46),"Course Type?",_xlfn.IFNA(IF(INDEX(tblAllCourses[[Prerequisite 1]:[Prerequisite 7]],MATCH($A46&amp;$F46,tblAllCourses[Course Code]&amp;tblAllCourses[Type],0),MATCH(K$7,tblAllCourses[[#Headers],[Prerequisite 1]:[Prerequisite 7]],0))=0,"",INDEX(tblAllCourses[[Prerequisite 1]:[Prerequisite 7]],MATCH($A46&amp;$F46,tblAllCourses[Course Code]&amp;tblAllCourses[Type],0),MATCH(K$7,tblAllCourses[[#Headers],[Prerequisite 1]:[Prerequisite 7]],0))),IF(INDEX(tblAllCourses[[Prerequisite 1]:[Prerequisite 7]],MATCH($A46,tblAllCourses[Course Code],0),MATCH(K$7,tblAllCourses[[#Headers],[Prerequisite 1]:[Prerequisite 7]],0))=0,"",INDEX(tblAllCourses[[Prerequisite 1]:[Prerequisite 7]],MATCH($A46,tblAllCourses[Course Code],0),MATCH(K$7,tblAllCourses[[#Headers],[Prerequisite 1]:[Prerequisite 7]],0))))))</f>
        <v/>
      </c>
      <c r="L46" s="168" t="str" cm="1">
        <f t="array" ref="L46">IF(ISBLANK($A46),"",IF(ISBLANK($F46),"Course Type?",_xlfn.IFNA(IF(INDEX(tblAllCourses[[Prerequisite 1]:[Prerequisite 7]],MATCH($A46&amp;$F46,tblAllCourses[Course Code]&amp;tblAllCourses[Type],0),MATCH(L$7,tblAllCourses[[#Headers],[Prerequisite 1]:[Prerequisite 7]],0))=0,"",INDEX(tblAllCourses[[Prerequisite 1]:[Prerequisite 7]],MATCH($A46&amp;$F46,tblAllCourses[Course Code]&amp;tblAllCourses[Type],0),MATCH(L$7,tblAllCourses[[#Headers],[Prerequisite 1]:[Prerequisite 7]],0))),IF(INDEX(tblAllCourses[[Prerequisite 1]:[Prerequisite 7]],MATCH($A46,tblAllCourses[Course Code],0),MATCH(L$7,tblAllCourses[[#Headers],[Prerequisite 1]:[Prerequisite 7]],0))=0,"",INDEX(tblAllCourses[[Prerequisite 1]:[Prerequisite 7]],MATCH($A46,tblAllCourses[Course Code],0),MATCH(L$7,tblAllCourses[[#Headers],[Prerequisite 1]:[Prerequisite 7]],0))))))</f>
        <v/>
      </c>
      <c r="M46" s="168" t="str" cm="1">
        <f t="array" ref="M46">IF(ISBLANK($A46),"",IF(ISBLANK($F46),"Course Type?",_xlfn.IFNA(IF(INDEX(tblAllCourses[[Prerequisite 1]:[Prerequisite 7]],MATCH($A46&amp;$F46,tblAllCourses[Course Code]&amp;tblAllCourses[Type],0),MATCH(M$7,tblAllCourses[[#Headers],[Prerequisite 1]:[Prerequisite 7]],0))=0,"",INDEX(tblAllCourses[[Prerequisite 1]:[Prerequisite 7]],MATCH($A46&amp;$F46,tblAllCourses[Course Code]&amp;tblAllCourses[Type],0),MATCH(M$7,tblAllCourses[[#Headers],[Prerequisite 1]:[Prerequisite 7]],0))),IF(INDEX(tblAllCourses[[Prerequisite 1]:[Prerequisite 7]],MATCH($A46,tblAllCourses[Course Code],0),MATCH(M$7,tblAllCourses[[#Headers],[Prerequisite 1]:[Prerequisite 7]],0))=0,"",INDEX(tblAllCourses[[Prerequisite 1]:[Prerequisite 7]],MATCH($A46,tblAllCourses[Course Code],0),MATCH(M$7,tblAllCourses[[#Headers],[Prerequisite 1]:[Prerequisite 7]],0))))))</f>
        <v/>
      </c>
      <c r="N46" s="34"/>
    </row>
    <row r="47" spans="1:14" x14ac:dyDescent="0.55000000000000004">
      <c r="A47" s="12"/>
      <c r="B47" s="10"/>
      <c r="C47" s="14">
        <f>SUM(C40:C46)</f>
        <v>19</v>
      </c>
      <c r="D47" s="33"/>
      <c r="E47" s="33"/>
      <c r="F47" s="33"/>
      <c r="G47" s="87"/>
      <c r="H47" s="87"/>
      <c r="I47" s="87"/>
      <c r="J47" s="87"/>
      <c r="K47" s="87"/>
      <c r="L47" s="87"/>
      <c r="M47" s="87"/>
      <c r="N47" s="33"/>
    </row>
    <row r="48" spans="1:14" x14ac:dyDescent="0.55000000000000004">
      <c r="A48" s="15"/>
      <c r="B48" s="16"/>
      <c r="C48" s="17"/>
      <c r="D48" s="17"/>
      <c r="E48" s="17"/>
      <c r="F48" s="17"/>
      <c r="G48" s="92"/>
      <c r="H48" s="92"/>
      <c r="I48" s="92"/>
      <c r="J48" s="92"/>
      <c r="K48" s="92"/>
      <c r="L48" s="92"/>
      <c r="M48" s="92"/>
      <c r="N48" s="17"/>
    </row>
    <row r="49" spans="1:19" x14ac:dyDescent="0.55000000000000004">
      <c r="A49" s="2" t="s">
        <v>29</v>
      </c>
      <c r="B49" s="2" t="s">
        <v>2</v>
      </c>
      <c r="C49" s="3"/>
      <c r="D49" s="3"/>
      <c r="E49" s="3"/>
      <c r="F49" s="3"/>
      <c r="G49" s="170"/>
      <c r="H49" s="170"/>
      <c r="I49" s="170"/>
      <c r="J49" s="170"/>
      <c r="K49" s="170"/>
      <c r="L49" s="170"/>
      <c r="M49" s="170"/>
      <c r="N49" s="3"/>
      <c r="O49" s="136" t="s">
        <v>824</v>
      </c>
      <c r="P49" s="129" t="s">
        <v>1073</v>
      </c>
      <c r="Q49" s="129" t="s">
        <v>1074</v>
      </c>
      <c r="R49" s="129" t="s">
        <v>1074</v>
      </c>
      <c r="S49" s="136" t="s">
        <v>1073</v>
      </c>
    </row>
    <row r="50" spans="1:19" x14ac:dyDescent="0.55000000000000004">
      <c r="A50" s="4" t="s">
        <v>3</v>
      </c>
      <c r="B50" s="5" t="s">
        <v>4</v>
      </c>
      <c r="C50" s="6" t="s">
        <v>5</v>
      </c>
      <c r="D50" s="6" t="s">
        <v>6</v>
      </c>
      <c r="E50" s="6"/>
      <c r="F50" s="6" t="s">
        <v>40</v>
      </c>
      <c r="G50" s="89" t="s">
        <v>36</v>
      </c>
      <c r="H50" s="89" t="s">
        <v>37</v>
      </c>
      <c r="I50" s="89" t="s">
        <v>38</v>
      </c>
      <c r="J50" s="89" t="s">
        <v>39</v>
      </c>
      <c r="K50" s="89" t="s">
        <v>598</v>
      </c>
      <c r="L50" s="89" t="s">
        <v>791</v>
      </c>
      <c r="M50" s="89" t="s">
        <v>795</v>
      </c>
      <c r="N50" s="6" t="s">
        <v>7</v>
      </c>
      <c r="O50" s="136" t="s">
        <v>1085</v>
      </c>
      <c r="P50" s="138" t="s">
        <v>799</v>
      </c>
      <c r="Q50" s="129" t="s">
        <v>798</v>
      </c>
      <c r="R50" s="136" t="s">
        <v>941</v>
      </c>
      <c r="S50" s="136" t="s">
        <v>812</v>
      </c>
    </row>
    <row r="51" spans="1:19" x14ac:dyDescent="0.55000000000000004">
      <c r="A51" s="12" t="s">
        <v>105</v>
      </c>
      <c r="B51" s="10" t="s">
        <v>106</v>
      </c>
      <c r="C51" s="13">
        <v>3</v>
      </c>
      <c r="D51" s="23"/>
      <c r="E51" s="9" t="str">
        <f>IF(_xlfn.IFNA(VLOOKUP(D51,Tables!$D$2:$E$11,2,FALSE),0)&gt;=_xlfn.IFNA(VLOOKUP(VLOOKUP(F51,Tables!$A$2:$B$11,2,FALSE),Tables!$D$2:$E$11,2,FALSE),1),"Pass","")</f>
        <v/>
      </c>
      <c r="F51" s="9" t="str">
        <f>VLOOKUP(A51,tblAllCourses[[Course Code]:[Type]],5,FALSE)</f>
        <v>Bus Core</v>
      </c>
      <c r="G51" s="168" t="str" cm="1">
        <f t="array" ref="G51">IF(ISBLANK($A51),"",IF(ISBLANK($F51),"Course Type?",_xlfn.IFNA(IF(INDEX(tblAllCourses[[Prerequisite 1]:[Prerequisite 7]],MATCH($A51&amp;$F51,tblAllCourses[Course Code]&amp;tblAllCourses[Type],0),MATCH(G$7,tblAllCourses[[#Headers],[Prerequisite 1]:[Prerequisite 7]],0))=0,"",INDEX(tblAllCourses[[Prerequisite 1]:[Prerequisite 7]],MATCH($A51&amp;$F51,tblAllCourses[Course Code]&amp;tblAllCourses[Type],0),MATCH(G$7,tblAllCourses[[#Headers],[Prerequisite 1]:[Prerequisite 7]],0))),IF(INDEX(tblAllCourses[[Prerequisite 1]:[Prerequisite 7]],MATCH($A51,tblAllCourses[Course Code],0),MATCH(G$7,tblAllCourses[[#Headers],[Prerequisite 1]:[Prerequisite 7]],0))=0,"",INDEX(tblAllCourses[[Prerequisite 1]:[Prerequisite 7]],MATCH($A51,tblAllCourses[Course Code],0),MATCH(G$7,tblAllCourses[[#Headers],[Prerequisite 1]:[Prerequisite 7]],0))))))</f>
        <v>SA2001</v>
      </c>
      <c r="H51" s="168" t="str" cm="1">
        <f t="array" ref="H51">IF(ISBLANK($A51),"",IF(ISBLANK($F51),"Course Type?",_xlfn.IFNA(IF(INDEX(tblAllCourses[[Prerequisite 1]:[Prerequisite 7]],MATCH($A51&amp;$F51,tblAllCourses[Course Code]&amp;tblAllCourses[Type],0),MATCH(H$7,tblAllCourses[[#Headers],[Prerequisite 1]:[Prerequisite 7]],0))=0,"",INDEX(tblAllCourses[[Prerequisite 1]:[Prerequisite 7]],MATCH($A51&amp;$F51,tblAllCourses[Course Code]&amp;tblAllCourses[Type],0),MATCH(H$7,tblAllCourses[[#Headers],[Prerequisite 1]:[Prerequisite 7]],0))),IF(INDEX(tblAllCourses[[Prerequisite 1]:[Prerequisite 7]],MATCH($A51,tblAllCourses[Course Code],0),MATCH(H$7,tblAllCourses[[#Headers],[Prerequisite 1]:[Prerequisite 7]],0))=0,"",INDEX(tblAllCourses[[Prerequisite 1]:[Prerequisite 7]],MATCH($A51,tblAllCourses[Course Code],0),MATCH(H$7,tblAllCourses[[#Headers],[Prerequisite 1]:[Prerequisite 7]],0))))))</f>
        <v/>
      </c>
      <c r="I51" s="168" t="str" cm="1">
        <f t="array" ref="I51">IF(ISBLANK($A51),"",IF(ISBLANK($F51),"Course Type?",_xlfn.IFNA(IF(INDEX(tblAllCourses[[Prerequisite 1]:[Prerequisite 7]],MATCH($A51&amp;$F51,tblAllCourses[Course Code]&amp;tblAllCourses[Type],0),MATCH(I$7,tblAllCourses[[#Headers],[Prerequisite 1]:[Prerequisite 7]],0))=0,"",INDEX(tblAllCourses[[Prerequisite 1]:[Prerequisite 7]],MATCH($A51&amp;$F51,tblAllCourses[Course Code]&amp;tblAllCourses[Type],0),MATCH(I$7,tblAllCourses[[#Headers],[Prerequisite 1]:[Prerequisite 7]],0))),IF(INDEX(tblAllCourses[[Prerequisite 1]:[Prerequisite 7]],MATCH($A51,tblAllCourses[Course Code],0),MATCH(I$7,tblAllCourses[[#Headers],[Prerequisite 1]:[Prerequisite 7]],0))=0,"",INDEX(tblAllCourses[[Prerequisite 1]:[Prerequisite 7]],MATCH($A51,tblAllCourses[Course Code],0),MATCH(I$7,tblAllCourses[[#Headers],[Prerequisite 1]:[Prerequisite 7]],0))))))</f>
        <v/>
      </c>
      <c r="J51" s="168" t="str" cm="1">
        <f t="array" ref="J51">IF(ISBLANK($A51),"",IF(ISBLANK($F51),"Course Type?",_xlfn.IFNA(IF(INDEX(tblAllCourses[[Prerequisite 1]:[Prerequisite 7]],MATCH($A51&amp;$F51,tblAllCourses[Course Code]&amp;tblAllCourses[Type],0),MATCH(J$7,tblAllCourses[[#Headers],[Prerequisite 1]:[Prerequisite 7]],0))=0,"",INDEX(tblAllCourses[[Prerequisite 1]:[Prerequisite 7]],MATCH($A51&amp;$F51,tblAllCourses[Course Code]&amp;tblAllCourses[Type],0),MATCH(J$7,tblAllCourses[[#Headers],[Prerequisite 1]:[Prerequisite 7]],0))),IF(INDEX(tblAllCourses[[Prerequisite 1]:[Prerequisite 7]],MATCH($A51,tblAllCourses[Course Code],0),MATCH(J$7,tblAllCourses[[#Headers],[Prerequisite 1]:[Prerequisite 7]],0))=0,"",INDEX(tblAllCourses[[Prerequisite 1]:[Prerequisite 7]],MATCH($A51,tblAllCourses[Course Code],0),MATCH(J$7,tblAllCourses[[#Headers],[Prerequisite 1]:[Prerequisite 7]],0))))))</f>
        <v/>
      </c>
      <c r="K51" s="168" t="str" cm="1">
        <f t="array" ref="K51">IF(ISBLANK($A51),"",IF(ISBLANK($F51),"Course Type?",_xlfn.IFNA(IF(INDEX(tblAllCourses[[Prerequisite 1]:[Prerequisite 7]],MATCH($A51&amp;$F51,tblAllCourses[Course Code]&amp;tblAllCourses[Type],0),MATCH(K$7,tblAllCourses[[#Headers],[Prerequisite 1]:[Prerequisite 7]],0))=0,"",INDEX(tblAllCourses[[Prerequisite 1]:[Prerequisite 7]],MATCH($A51&amp;$F51,tblAllCourses[Course Code]&amp;tblAllCourses[Type],0),MATCH(K$7,tblAllCourses[[#Headers],[Prerequisite 1]:[Prerequisite 7]],0))),IF(INDEX(tblAllCourses[[Prerequisite 1]:[Prerequisite 7]],MATCH($A51,tblAllCourses[Course Code],0),MATCH(K$7,tblAllCourses[[#Headers],[Prerequisite 1]:[Prerequisite 7]],0))=0,"",INDEX(tblAllCourses[[Prerequisite 1]:[Prerequisite 7]],MATCH($A51,tblAllCourses[Course Code],0),MATCH(K$7,tblAllCourses[[#Headers],[Prerequisite 1]:[Prerequisite 7]],0))))))</f>
        <v/>
      </c>
      <c r="L51" s="168" t="str" cm="1">
        <f t="array" ref="L51">IF(ISBLANK($A51),"",IF(ISBLANK($F51),"Course Type?",_xlfn.IFNA(IF(INDEX(tblAllCourses[[Prerequisite 1]:[Prerequisite 7]],MATCH($A51&amp;$F51,tblAllCourses[Course Code]&amp;tblAllCourses[Type],0),MATCH(L$7,tblAllCourses[[#Headers],[Prerequisite 1]:[Prerequisite 7]],0))=0,"",INDEX(tblAllCourses[[Prerequisite 1]:[Prerequisite 7]],MATCH($A51&amp;$F51,tblAllCourses[Course Code]&amp;tblAllCourses[Type],0),MATCH(L$7,tblAllCourses[[#Headers],[Prerequisite 1]:[Prerequisite 7]],0))),IF(INDEX(tblAllCourses[[Prerequisite 1]:[Prerequisite 7]],MATCH($A51,tblAllCourses[Course Code],0),MATCH(L$7,tblAllCourses[[#Headers],[Prerequisite 1]:[Prerequisite 7]],0))=0,"",INDEX(tblAllCourses[[Prerequisite 1]:[Prerequisite 7]],MATCH($A51,tblAllCourses[Course Code],0),MATCH(L$7,tblAllCourses[[#Headers],[Prerequisite 1]:[Prerequisite 7]],0))))))</f>
        <v/>
      </c>
      <c r="M51" s="168" t="str" cm="1">
        <f t="array" ref="M51">IF(ISBLANK($A51),"",IF(ISBLANK($F51),"Course Type?",_xlfn.IFNA(IF(INDEX(tblAllCourses[[Prerequisite 1]:[Prerequisite 7]],MATCH($A51&amp;$F51,tblAllCourses[Course Code]&amp;tblAllCourses[Type],0),MATCH(M$7,tblAllCourses[[#Headers],[Prerequisite 1]:[Prerequisite 7]],0))=0,"",INDEX(tblAllCourses[[Prerequisite 1]:[Prerequisite 7]],MATCH($A51&amp;$F51,tblAllCourses[Course Code]&amp;tblAllCourses[Type],0),MATCH(M$7,tblAllCourses[[#Headers],[Prerequisite 1]:[Prerequisite 7]],0))),IF(INDEX(tblAllCourses[[Prerequisite 1]:[Prerequisite 7]],MATCH($A51,tblAllCourses[Course Code],0),MATCH(M$7,tblAllCourses[[#Headers],[Prerequisite 1]:[Prerequisite 7]],0))=0,"",INDEX(tblAllCourses[[Prerequisite 1]:[Prerequisite 7]],MATCH($A51,tblAllCourses[Course Code],0),MATCH(M$7,tblAllCourses[[#Headers],[Prerequisite 1]:[Prerequisite 7]],0))))))</f>
        <v/>
      </c>
      <c r="N51" s="24"/>
    </row>
    <row r="52" spans="1:19" x14ac:dyDescent="0.55000000000000004">
      <c r="A52" s="100"/>
      <c r="B52" s="10" t="str">
        <f>IF(ISBLANK(A52),IF(AND($I$5="DBM",COUNTIF($A$8:$A$83,"BDM3405")=0),"Must take BDM3405 Database Systems","Bus Spec/Prof Cert Courses + 1 Free Elective Course"),_xlfn.IFNA(VLOOKUP(A52,'Not Allowed'!$A$3:$B$31,2,FALSE),_xlfn.IFNA(VLOOKUP(A52,tblAllCourses[[Course Code]:[Course Title]],2,FALSE),"Non-MSME Course")))</f>
        <v>Bus Spec/Prof Cert Courses + 1 Free Elective Course</v>
      </c>
      <c r="C52" s="13">
        <f>IF(ISBLANK(A52),3,_xlfn.IFNA(VLOOKUP(A52,tblAllCourses[[Course Code]:[Credits]],3,FALSE),3))</f>
        <v>3</v>
      </c>
      <c r="D52" s="23"/>
      <c r="E52" s="9" t="str">
        <f>IF(_xlfn.IFNA(VLOOKUP(D52,Tables!$D$2:$E$11,2,FALSE),0)&gt;=_xlfn.IFNA(VLOOKUP(VLOOKUP(F52,Tables!$A$2:$B$11,2,FALSE),Tables!$D$2:$E$11,2,FALSE),1),"Pass","")</f>
        <v/>
      </c>
      <c r="F52" s="24" t="s">
        <v>799</v>
      </c>
      <c r="G52" s="168" t="str" cm="1">
        <f t="array" ref="G52">IF(ISBLANK($A52),"",IF(ISBLANK($F52),"Course Type?",_xlfn.IFNA(IF(INDEX(tblAllCourses[[Prerequisite 1]:[Prerequisite 7]],MATCH($A52&amp;$F52,tblAllCourses[Course Code]&amp;tblAllCourses[Type],0),MATCH(G$7,tblAllCourses[[#Headers],[Prerequisite 1]:[Prerequisite 7]],0))=0,"",INDEX(tblAllCourses[[Prerequisite 1]:[Prerequisite 7]],MATCH($A52&amp;$F52,tblAllCourses[Course Code]&amp;tblAllCourses[Type],0),MATCH(G$7,tblAllCourses[[#Headers],[Prerequisite 1]:[Prerequisite 7]],0))),IF(INDEX(tblAllCourses[[Prerequisite 1]:[Prerequisite 7]],MATCH($A52,tblAllCourses[Course Code],0),MATCH(G$7,tblAllCourses[[#Headers],[Prerequisite 1]:[Prerequisite 7]],0))=0,"",INDEX(tblAllCourses[[Prerequisite 1]:[Prerequisite 7]],MATCH($A52,tblAllCourses[Course Code],0),MATCH(G$7,tblAllCourses[[#Headers],[Prerequisite 1]:[Prerequisite 7]],0))))))</f>
        <v/>
      </c>
      <c r="H52" s="168" t="str" cm="1">
        <f t="array" ref="H52">IF(ISBLANK($A52),"",IF(ISBLANK($F52),"Course Type?",_xlfn.IFNA(IF(INDEX(tblAllCourses[[Prerequisite 1]:[Prerequisite 7]],MATCH($A52&amp;$F52,tblAllCourses[Course Code]&amp;tblAllCourses[Type],0),MATCH(H$7,tblAllCourses[[#Headers],[Prerequisite 1]:[Prerequisite 7]],0))=0,"",INDEX(tblAllCourses[[Prerequisite 1]:[Prerequisite 7]],MATCH($A52&amp;$F52,tblAllCourses[Course Code]&amp;tblAllCourses[Type],0),MATCH(H$7,tblAllCourses[[#Headers],[Prerequisite 1]:[Prerequisite 7]],0))),IF(INDEX(tblAllCourses[[Prerequisite 1]:[Prerequisite 7]],MATCH($A52,tblAllCourses[Course Code],0),MATCH(H$7,tblAllCourses[[#Headers],[Prerequisite 1]:[Prerequisite 7]],0))=0,"",INDEX(tblAllCourses[[Prerequisite 1]:[Prerequisite 7]],MATCH($A52,tblAllCourses[Course Code],0),MATCH(H$7,tblAllCourses[[#Headers],[Prerequisite 1]:[Prerequisite 7]],0))))))</f>
        <v/>
      </c>
      <c r="I52" s="168" t="str" cm="1">
        <f t="array" ref="I52">IF(ISBLANK($A52),"",IF(ISBLANK($F52),"Course Type?",_xlfn.IFNA(IF(INDEX(tblAllCourses[[Prerequisite 1]:[Prerequisite 7]],MATCH($A52&amp;$F52,tblAllCourses[Course Code]&amp;tblAllCourses[Type],0),MATCH(I$7,tblAllCourses[[#Headers],[Prerequisite 1]:[Prerequisite 7]],0))=0,"",INDEX(tblAllCourses[[Prerequisite 1]:[Prerequisite 7]],MATCH($A52&amp;$F52,tblAllCourses[Course Code]&amp;tblAllCourses[Type],0),MATCH(I$7,tblAllCourses[[#Headers],[Prerequisite 1]:[Prerequisite 7]],0))),IF(INDEX(tblAllCourses[[Prerequisite 1]:[Prerequisite 7]],MATCH($A52,tblAllCourses[Course Code],0),MATCH(I$7,tblAllCourses[[#Headers],[Prerequisite 1]:[Prerequisite 7]],0))=0,"",INDEX(tblAllCourses[[Prerequisite 1]:[Prerequisite 7]],MATCH($A52,tblAllCourses[Course Code],0),MATCH(I$7,tblAllCourses[[#Headers],[Prerequisite 1]:[Prerequisite 7]],0))))))</f>
        <v/>
      </c>
      <c r="J52" s="168" t="str" cm="1">
        <f t="array" ref="J52">IF(ISBLANK($A52),"",IF(ISBLANK($F52),"Course Type?",_xlfn.IFNA(IF(INDEX(tblAllCourses[[Prerequisite 1]:[Prerequisite 7]],MATCH($A52&amp;$F52,tblAllCourses[Course Code]&amp;tblAllCourses[Type],0),MATCH(J$7,tblAllCourses[[#Headers],[Prerequisite 1]:[Prerequisite 7]],0))=0,"",INDEX(tblAllCourses[[Prerequisite 1]:[Prerequisite 7]],MATCH($A52&amp;$F52,tblAllCourses[Course Code]&amp;tblAllCourses[Type],0),MATCH(J$7,tblAllCourses[[#Headers],[Prerequisite 1]:[Prerequisite 7]],0))),IF(INDEX(tblAllCourses[[Prerequisite 1]:[Prerequisite 7]],MATCH($A52,tblAllCourses[Course Code],0),MATCH(J$7,tblAllCourses[[#Headers],[Prerequisite 1]:[Prerequisite 7]],0))=0,"",INDEX(tblAllCourses[[Prerequisite 1]:[Prerequisite 7]],MATCH($A52,tblAllCourses[Course Code],0),MATCH(J$7,tblAllCourses[[#Headers],[Prerequisite 1]:[Prerequisite 7]],0))))))</f>
        <v/>
      </c>
      <c r="K52" s="168" t="str" cm="1">
        <f t="array" ref="K52">IF(ISBLANK($A52),"",IF(ISBLANK($F52),"Course Type?",_xlfn.IFNA(IF(INDEX(tblAllCourses[[Prerequisite 1]:[Prerequisite 7]],MATCH($A52&amp;$F52,tblAllCourses[Course Code]&amp;tblAllCourses[Type],0),MATCH(K$7,tblAllCourses[[#Headers],[Prerequisite 1]:[Prerequisite 7]],0))=0,"",INDEX(tblAllCourses[[Prerequisite 1]:[Prerequisite 7]],MATCH($A52&amp;$F52,tblAllCourses[Course Code]&amp;tblAllCourses[Type],0),MATCH(K$7,tblAllCourses[[#Headers],[Prerequisite 1]:[Prerequisite 7]],0))),IF(INDEX(tblAllCourses[[Prerequisite 1]:[Prerequisite 7]],MATCH($A52,tblAllCourses[Course Code],0),MATCH(K$7,tblAllCourses[[#Headers],[Prerequisite 1]:[Prerequisite 7]],0))=0,"",INDEX(tblAllCourses[[Prerequisite 1]:[Prerequisite 7]],MATCH($A52,tblAllCourses[Course Code],0),MATCH(K$7,tblAllCourses[[#Headers],[Prerequisite 1]:[Prerequisite 7]],0))))))</f>
        <v/>
      </c>
      <c r="L52" s="168" t="str" cm="1">
        <f t="array" ref="L52">IF(ISBLANK($A52),"",IF(ISBLANK($F52),"Course Type?",_xlfn.IFNA(IF(INDEX(tblAllCourses[[Prerequisite 1]:[Prerequisite 7]],MATCH($A52&amp;$F52,tblAllCourses[Course Code]&amp;tblAllCourses[Type],0),MATCH(L$7,tblAllCourses[[#Headers],[Prerequisite 1]:[Prerequisite 7]],0))=0,"",INDEX(tblAllCourses[[Prerequisite 1]:[Prerequisite 7]],MATCH($A52&amp;$F52,tblAllCourses[Course Code]&amp;tblAllCourses[Type],0),MATCH(L$7,tblAllCourses[[#Headers],[Prerequisite 1]:[Prerequisite 7]],0))),IF(INDEX(tblAllCourses[[Prerequisite 1]:[Prerequisite 7]],MATCH($A52,tblAllCourses[Course Code],0),MATCH(L$7,tblAllCourses[[#Headers],[Prerequisite 1]:[Prerequisite 7]],0))=0,"",INDEX(tblAllCourses[[Prerequisite 1]:[Prerequisite 7]],MATCH($A52,tblAllCourses[Course Code],0),MATCH(L$7,tblAllCourses[[#Headers],[Prerequisite 1]:[Prerequisite 7]],0))))))</f>
        <v/>
      </c>
      <c r="M52" s="168" t="str" cm="1">
        <f t="array" ref="M52">IF(ISBLANK($A52),"",IF(ISBLANK($F52),"Course Type?",_xlfn.IFNA(IF(INDEX(tblAllCourses[[Prerequisite 1]:[Prerequisite 7]],MATCH($A52&amp;$F52,tblAllCourses[Course Code]&amp;tblAllCourses[Type],0),MATCH(M$7,tblAllCourses[[#Headers],[Prerequisite 1]:[Prerequisite 7]],0))=0,"",INDEX(tblAllCourses[[Prerequisite 1]:[Prerequisite 7]],MATCH($A52&amp;$F52,tblAllCourses[Course Code]&amp;tblAllCourses[Type],0),MATCH(M$7,tblAllCourses[[#Headers],[Prerequisite 1]:[Prerequisite 7]],0))),IF(INDEX(tblAllCourses[[Prerequisite 1]:[Prerequisite 7]],MATCH($A52,tblAllCourses[Course Code],0),MATCH(M$7,tblAllCourses[[#Headers],[Prerequisite 1]:[Prerequisite 7]],0))=0,"",INDEX(tblAllCourses[[Prerequisite 1]:[Prerequisite 7]],MATCH($A52,tblAllCourses[Course Code],0),MATCH(M$7,tblAllCourses[[#Headers],[Prerequisite 1]:[Prerequisite 7]],0))))))</f>
        <v/>
      </c>
      <c r="N52" s="24"/>
      <c r="O52" s="58" t="str" cm="1">
        <f t="array" ref="O52">IF(OR(A52="",F52="Bus Spec"),"",IF(ISNA(MATCH(A52&amp;"MSME",tblAllCourses[Course Code]&amp;tblAllCourses[School],0)),"Non-MSME","MSME"))</f>
        <v/>
      </c>
      <c r="P52" s="58" t="b">
        <f ca="1">AND($A52&lt;&gt;"",$F52=P$50,ISNA(MATCH($A52,OFFSET(INDIRECT("'Bus Spec'!A"&amp;$J$5),,,10),0)))</f>
        <v>0</v>
      </c>
      <c r="Q52" s="58" t="b">
        <f ca="1">AND($A52&lt;&gt;"",$F52&lt;&gt;$P$50,ISNUMBER(MATCH($A52,OFFSET(INDIRECT("'Bus Spec'!A"&amp;$J$5),,,10),0)))</f>
        <v>0</v>
      </c>
      <c r="R52" s="58" t="b">
        <f>OR(AND(OR($B52="Non-MSME Course",$O52="Non-MSME"),$F52&lt;&gt;$R$50),AND($B52&lt;&gt;"Non-MSME Course",$O52&lt;&gt;"Non-MSME",$F52=$R$50))</f>
        <v>0</v>
      </c>
      <c r="S52" s="58" t="b" cm="1">
        <f t="array" ref="S52">AND($A52&lt;&gt;"",$F52=S$50,ISNA(MATCH($A52&amp;S$50&amp;$I$5,tblAllCourses[Course Code]&amp;tblAllCourses[Type]&amp;tblAllCourses[Major],0)))</f>
        <v>0</v>
      </c>
    </row>
    <row r="53" spans="1:19" x14ac:dyDescent="0.55000000000000004">
      <c r="A53" s="100"/>
      <c r="B53" s="10" t="str">
        <f>IF(ISBLANK(A53),IF(AND($I$5="DBM",COUNTIF($A$8:$A$83,"BDM3405")=0),"Must take BDM3405 Database Systems","Bus Spec/Prof Cert Courses + 1 Free Elective Course"),_xlfn.IFNA(VLOOKUP(A53,'Not Allowed'!$A$3:$B$31,2,FALSE),_xlfn.IFNA(VLOOKUP(A53,tblAllCourses[[Course Code]:[Course Title]],2,FALSE),"Non-MSME Course")))</f>
        <v>Bus Spec/Prof Cert Courses + 1 Free Elective Course</v>
      </c>
      <c r="C53" s="13">
        <f>IF(ISBLANK(A53),3,_xlfn.IFNA(VLOOKUP(A53,tblAllCourses[[Course Code]:[Credits]],3,FALSE),3))</f>
        <v>3</v>
      </c>
      <c r="D53" s="23"/>
      <c r="E53" s="9" t="str">
        <f>IF(_xlfn.IFNA(VLOOKUP(D53,Tables!$D$2:$E$11,2,FALSE),0)&gt;=_xlfn.IFNA(VLOOKUP(VLOOKUP(F53,Tables!$A$2:$B$11,2,FALSE),Tables!$D$2:$E$11,2,FALSE),1),"Pass","")</f>
        <v/>
      </c>
      <c r="F53" s="24" t="s">
        <v>799</v>
      </c>
      <c r="G53" s="168" t="str" cm="1">
        <f t="array" ref="G53">IF(ISBLANK($A53),"",IF(ISBLANK($F53),"Course Type?",_xlfn.IFNA(IF(INDEX(tblAllCourses[[Prerequisite 1]:[Prerequisite 7]],MATCH($A53&amp;$F53,tblAllCourses[Course Code]&amp;tblAllCourses[Type],0),MATCH(G$7,tblAllCourses[[#Headers],[Prerequisite 1]:[Prerequisite 7]],0))=0,"",INDEX(tblAllCourses[[Prerequisite 1]:[Prerequisite 7]],MATCH($A53&amp;$F53,tblAllCourses[Course Code]&amp;tblAllCourses[Type],0),MATCH(G$7,tblAllCourses[[#Headers],[Prerequisite 1]:[Prerequisite 7]],0))),IF(INDEX(tblAllCourses[[Prerequisite 1]:[Prerequisite 7]],MATCH($A53,tblAllCourses[Course Code],0),MATCH(G$7,tblAllCourses[[#Headers],[Prerequisite 1]:[Prerequisite 7]],0))=0,"",INDEX(tblAllCourses[[Prerequisite 1]:[Prerequisite 7]],MATCH($A53,tblAllCourses[Course Code],0),MATCH(G$7,tblAllCourses[[#Headers],[Prerequisite 1]:[Prerequisite 7]],0))))))</f>
        <v/>
      </c>
      <c r="H53" s="168" t="str" cm="1">
        <f t="array" ref="H53">IF(ISBLANK($A53),"",IF(ISBLANK($F53),"Course Type?",_xlfn.IFNA(IF(INDEX(tblAllCourses[[Prerequisite 1]:[Prerequisite 7]],MATCH($A53&amp;$F53,tblAllCourses[Course Code]&amp;tblAllCourses[Type],0),MATCH(H$7,tblAllCourses[[#Headers],[Prerequisite 1]:[Prerequisite 7]],0))=0,"",INDEX(tblAllCourses[[Prerequisite 1]:[Prerequisite 7]],MATCH($A53&amp;$F53,tblAllCourses[Course Code]&amp;tblAllCourses[Type],0),MATCH(H$7,tblAllCourses[[#Headers],[Prerequisite 1]:[Prerequisite 7]],0))),IF(INDEX(tblAllCourses[[Prerequisite 1]:[Prerequisite 7]],MATCH($A53,tblAllCourses[Course Code],0),MATCH(H$7,tblAllCourses[[#Headers],[Prerequisite 1]:[Prerequisite 7]],0))=0,"",INDEX(tblAllCourses[[Prerequisite 1]:[Prerequisite 7]],MATCH($A53,tblAllCourses[Course Code],0),MATCH(H$7,tblAllCourses[[#Headers],[Prerequisite 1]:[Prerequisite 7]],0))))))</f>
        <v/>
      </c>
      <c r="I53" s="168" t="str" cm="1">
        <f t="array" ref="I53">IF(ISBLANK($A53),"",IF(ISBLANK($F53),"Course Type?",_xlfn.IFNA(IF(INDEX(tblAllCourses[[Prerequisite 1]:[Prerequisite 7]],MATCH($A53&amp;$F53,tblAllCourses[Course Code]&amp;tblAllCourses[Type],0),MATCH(I$7,tblAllCourses[[#Headers],[Prerequisite 1]:[Prerequisite 7]],0))=0,"",INDEX(tblAllCourses[[Prerequisite 1]:[Prerequisite 7]],MATCH($A53&amp;$F53,tblAllCourses[Course Code]&amp;tblAllCourses[Type],0),MATCH(I$7,tblAllCourses[[#Headers],[Prerequisite 1]:[Prerequisite 7]],0))),IF(INDEX(tblAllCourses[[Prerequisite 1]:[Prerequisite 7]],MATCH($A53,tblAllCourses[Course Code],0),MATCH(I$7,tblAllCourses[[#Headers],[Prerequisite 1]:[Prerequisite 7]],0))=0,"",INDEX(tblAllCourses[[Prerequisite 1]:[Prerequisite 7]],MATCH($A53,tblAllCourses[Course Code],0),MATCH(I$7,tblAllCourses[[#Headers],[Prerequisite 1]:[Prerequisite 7]],0))))))</f>
        <v/>
      </c>
      <c r="J53" s="168" t="str" cm="1">
        <f t="array" ref="J53">IF(ISBLANK($A53),"",IF(ISBLANK($F53),"Course Type?",_xlfn.IFNA(IF(INDEX(tblAllCourses[[Prerequisite 1]:[Prerequisite 7]],MATCH($A53&amp;$F53,tblAllCourses[Course Code]&amp;tblAllCourses[Type],0),MATCH(J$7,tblAllCourses[[#Headers],[Prerequisite 1]:[Prerequisite 7]],0))=0,"",INDEX(tblAllCourses[[Prerequisite 1]:[Prerequisite 7]],MATCH($A53&amp;$F53,tblAllCourses[Course Code]&amp;tblAllCourses[Type],0),MATCH(J$7,tblAllCourses[[#Headers],[Prerequisite 1]:[Prerequisite 7]],0))),IF(INDEX(tblAllCourses[[Prerequisite 1]:[Prerequisite 7]],MATCH($A53,tblAllCourses[Course Code],0),MATCH(J$7,tblAllCourses[[#Headers],[Prerequisite 1]:[Prerequisite 7]],0))=0,"",INDEX(tblAllCourses[[Prerequisite 1]:[Prerequisite 7]],MATCH($A53,tblAllCourses[Course Code],0),MATCH(J$7,tblAllCourses[[#Headers],[Prerequisite 1]:[Prerequisite 7]],0))))))</f>
        <v/>
      </c>
      <c r="K53" s="168" t="str" cm="1">
        <f t="array" ref="K53">IF(ISBLANK($A53),"",IF(ISBLANK($F53),"Course Type?",_xlfn.IFNA(IF(INDEX(tblAllCourses[[Prerequisite 1]:[Prerequisite 7]],MATCH($A53&amp;$F53,tblAllCourses[Course Code]&amp;tblAllCourses[Type],0),MATCH(K$7,tblAllCourses[[#Headers],[Prerequisite 1]:[Prerequisite 7]],0))=0,"",INDEX(tblAllCourses[[Prerequisite 1]:[Prerequisite 7]],MATCH($A53&amp;$F53,tblAllCourses[Course Code]&amp;tblAllCourses[Type],0),MATCH(K$7,tblAllCourses[[#Headers],[Prerequisite 1]:[Prerequisite 7]],0))),IF(INDEX(tblAllCourses[[Prerequisite 1]:[Prerequisite 7]],MATCH($A53,tblAllCourses[Course Code],0),MATCH(K$7,tblAllCourses[[#Headers],[Prerequisite 1]:[Prerequisite 7]],0))=0,"",INDEX(tblAllCourses[[Prerequisite 1]:[Prerequisite 7]],MATCH($A53,tblAllCourses[Course Code],0),MATCH(K$7,tblAllCourses[[#Headers],[Prerequisite 1]:[Prerequisite 7]],0))))))</f>
        <v/>
      </c>
      <c r="L53" s="168" t="str" cm="1">
        <f t="array" ref="L53">IF(ISBLANK($A53),"",IF(ISBLANK($F53),"Course Type?",_xlfn.IFNA(IF(INDEX(tblAllCourses[[Prerequisite 1]:[Prerequisite 7]],MATCH($A53&amp;$F53,tblAllCourses[Course Code]&amp;tblAllCourses[Type],0),MATCH(L$7,tblAllCourses[[#Headers],[Prerequisite 1]:[Prerequisite 7]],0))=0,"",INDEX(tblAllCourses[[Prerequisite 1]:[Prerequisite 7]],MATCH($A53&amp;$F53,tblAllCourses[Course Code]&amp;tblAllCourses[Type],0),MATCH(L$7,tblAllCourses[[#Headers],[Prerequisite 1]:[Prerequisite 7]],0))),IF(INDEX(tblAllCourses[[Prerequisite 1]:[Prerequisite 7]],MATCH($A53,tblAllCourses[Course Code],0),MATCH(L$7,tblAllCourses[[#Headers],[Prerequisite 1]:[Prerequisite 7]],0))=0,"",INDEX(tblAllCourses[[Prerequisite 1]:[Prerequisite 7]],MATCH($A53,tblAllCourses[Course Code],0),MATCH(L$7,tblAllCourses[[#Headers],[Prerequisite 1]:[Prerequisite 7]],0))))))</f>
        <v/>
      </c>
      <c r="M53" s="168" t="str" cm="1">
        <f t="array" ref="M53">IF(ISBLANK($A53),"",IF(ISBLANK($F53),"Course Type?",_xlfn.IFNA(IF(INDEX(tblAllCourses[[Prerequisite 1]:[Prerequisite 7]],MATCH($A53&amp;$F53,tblAllCourses[Course Code]&amp;tblAllCourses[Type],0),MATCH(M$7,tblAllCourses[[#Headers],[Prerequisite 1]:[Prerequisite 7]],0))=0,"",INDEX(tblAllCourses[[Prerequisite 1]:[Prerequisite 7]],MATCH($A53&amp;$F53,tblAllCourses[Course Code]&amp;tblAllCourses[Type],0),MATCH(M$7,tblAllCourses[[#Headers],[Prerequisite 1]:[Prerequisite 7]],0))),IF(INDEX(tblAllCourses[[Prerequisite 1]:[Prerequisite 7]],MATCH($A53,tblAllCourses[Course Code],0),MATCH(M$7,tblAllCourses[[#Headers],[Prerequisite 1]:[Prerequisite 7]],0))=0,"",INDEX(tblAllCourses[[Prerequisite 1]:[Prerequisite 7]],MATCH($A53,tblAllCourses[Course Code],0),MATCH(M$7,tblAllCourses[[#Headers],[Prerequisite 1]:[Prerequisite 7]],0))))))</f>
        <v/>
      </c>
      <c r="N53" s="24"/>
      <c r="O53" s="58" t="str" cm="1">
        <f t="array" ref="O53">IF(OR(A53="",F53="Bus Spec"),"",IF(ISNA(MATCH(A53&amp;"MSME",tblAllCourses[Course Code]&amp;tblAllCourses[School],0)),"Non-MSME","MSME"))</f>
        <v/>
      </c>
      <c r="P53" s="58" t="b">
        <f t="shared" ref="P53:P56" ca="1" si="0">AND($A53&lt;&gt;"",$F53=P$50,ISNA(MATCH($A53,OFFSET(INDIRECT("'Bus Spec'!A"&amp;$J$5),,,10),0)))</f>
        <v>0</v>
      </c>
      <c r="Q53" s="58" t="b">
        <f t="shared" ref="Q53:Q56" ca="1" si="1">AND($A53&lt;&gt;"",$F53&lt;&gt;$P$50,ISNUMBER(MATCH($A53,OFFSET(INDIRECT("'Bus Spec'!A"&amp;$J$5),,,10),0)))</f>
        <v>0</v>
      </c>
      <c r="R53" s="58" t="b">
        <f t="shared" ref="R53:R56" si="2">OR(AND(OR($B53="Non-MSME Course",$O53="Non-MSME"),$F53&lt;&gt;$R$50),AND($B53&lt;&gt;"Non-MSME Course",$O53&lt;&gt;"Non-MSME",$F53=$R$50))</f>
        <v>0</v>
      </c>
      <c r="S53" s="58" t="b" cm="1">
        <f t="array" ref="S53">AND($A53&lt;&gt;"",$F53=S$50,ISNA(MATCH($A53&amp;S$50&amp;$I$5,tblAllCourses[Course Code]&amp;tblAllCourses[Type]&amp;tblAllCourses[Major],0)))</f>
        <v>0</v>
      </c>
    </row>
    <row r="54" spans="1:19" x14ac:dyDescent="0.55000000000000004">
      <c r="A54" s="100"/>
      <c r="B54" s="10" t="str">
        <f>IF(ISBLANK(A54),IF(AND($I$5="DBM",COUNTIF($A$8:$A$83,"BDM3405")=0),"Must take BDM3405 Database Systems","Bus Spec/Prof Cert Courses + 1 Free Elective Course"),_xlfn.IFNA(VLOOKUP(A54,'Not Allowed'!$A$3:$B$31,2,FALSE),_xlfn.IFNA(VLOOKUP(A54,tblAllCourses[[Course Code]:[Course Title]],2,FALSE),"Non-MSME Course")))</f>
        <v>Bus Spec/Prof Cert Courses + 1 Free Elective Course</v>
      </c>
      <c r="C54" s="13">
        <f>IF(ISBLANK(A54),3,_xlfn.IFNA(VLOOKUP(A54,tblAllCourses[[Course Code]:[Credits]],3,FALSE),3))</f>
        <v>3</v>
      </c>
      <c r="D54" s="23"/>
      <c r="E54" s="9" t="str">
        <f>IF(_xlfn.IFNA(VLOOKUP(D54,Tables!$D$2:$E$11,2,FALSE),0)&gt;=_xlfn.IFNA(VLOOKUP(VLOOKUP(F54,Tables!$A$2:$B$11,2,FALSE),Tables!$D$2:$E$11,2,FALSE),1),"Pass","")</f>
        <v/>
      </c>
      <c r="F54" s="24" t="s">
        <v>799</v>
      </c>
      <c r="G54" s="168" t="str" cm="1">
        <f t="array" ref="G54">IF(ISBLANK($A54),"",IF(ISBLANK($F54),"Course Type?",_xlfn.IFNA(IF(INDEX(tblAllCourses[[Prerequisite 1]:[Prerequisite 7]],MATCH($A54&amp;$F54,tblAllCourses[Course Code]&amp;tblAllCourses[Type],0),MATCH(G$7,tblAllCourses[[#Headers],[Prerequisite 1]:[Prerequisite 7]],0))=0,"",INDEX(tblAllCourses[[Prerequisite 1]:[Prerequisite 7]],MATCH($A54&amp;$F54,tblAllCourses[Course Code]&amp;tblAllCourses[Type],0),MATCH(G$7,tblAllCourses[[#Headers],[Prerequisite 1]:[Prerequisite 7]],0))),IF(INDEX(tblAllCourses[[Prerequisite 1]:[Prerequisite 7]],MATCH($A54,tblAllCourses[Course Code],0),MATCH(G$7,tblAllCourses[[#Headers],[Prerequisite 1]:[Prerequisite 7]],0))=0,"",INDEX(tblAllCourses[[Prerequisite 1]:[Prerequisite 7]],MATCH($A54,tblAllCourses[Course Code],0),MATCH(G$7,tblAllCourses[[#Headers],[Prerequisite 1]:[Prerequisite 7]],0))))))</f>
        <v/>
      </c>
      <c r="H54" s="168" t="str" cm="1">
        <f t="array" ref="H54">IF(ISBLANK($A54),"",IF(ISBLANK($F54),"Course Type?",_xlfn.IFNA(IF(INDEX(tblAllCourses[[Prerequisite 1]:[Prerequisite 7]],MATCH($A54&amp;$F54,tblAllCourses[Course Code]&amp;tblAllCourses[Type],0),MATCH(H$7,tblAllCourses[[#Headers],[Prerequisite 1]:[Prerequisite 7]],0))=0,"",INDEX(tblAllCourses[[Prerequisite 1]:[Prerequisite 7]],MATCH($A54&amp;$F54,tblAllCourses[Course Code]&amp;tblAllCourses[Type],0),MATCH(H$7,tblAllCourses[[#Headers],[Prerequisite 1]:[Prerequisite 7]],0))),IF(INDEX(tblAllCourses[[Prerequisite 1]:[Prerequisite 7]],MATCH($A54,tblAllCourses[Course Code],0),MATCH(H$7,tblAllCourses[[#Headers],[Prerequisite 1]:[Prerequisite 7]],0))=0,"",INDEX(tblAllCourses[[Prerequisite 1]:[Prerequisite 7]],MATCH($A54,tblAllCourses[Course Code],0),MATCH(H$7,tblAllCourses[[#Headers],[Prerequisite 1]:[Prerequisite 7]],0))))))</f>
        <v/>
      </c>
      <c r="I54" s="168" t="str" cm="1">
        <f t="array" ref="I54">IF(ISBLANK($A54),"",IF(ISBLANK($F54),"Course Type?",_xlfn.IFNA(IF(INDEX(tblAllCourses[[Prerequisite 1]:[Prerequisite 7]],MATCH($A54&amp;$F54,tblAllCourses[Course Code]&amp;tblAllCourses[Type],0),MATCH(I$7,tblAllCourses[[#Headers],[Prerequisite 1]:[Prerequisite 7]],0))=0,"",INDEX(tblAllCourses[[Prerequisite 1]:[Prerequisite 7]],MATCH($A54&amp;$F54,tblAllCourses[Course Code]&amp;tblAllCourses[Type],0),MATCH(I$7,tblAllCourses[[#Headers],[Prerequisite 1]:[Prerequisite 7]],0))),IF(INDEX(tblAllCourses[[Prerequisite 1]:[Prerequisite 7]],MATCH($A54,tblAllCourses[Course Code],0),MATCH(I$7,tblAllCourses[[#Headers],[Prerequisite 1]:[Prerequisite 7]],0))=0,"",INDEX(tblAllCourses[[Prerequisite 1]:[Prerequisite 7]],MATCH($A54,tblAllCourses[Course Code],0),MATCH(I$7,tblAllCourses[[#Headers],[Prerequisite 1]:[Prerequisite 7]],0))))))</f>
        <v/>
      </c>
      <c r="J54" s="168" t="str" cm="1">
        <f t="array" ref="J54">IF(ISBLANK($A54),"",IF(ISBLANK($F54),"Course Type?",_xlfn.IFNA(IF(INDEX(tblAllCourses[[Prerequisite 1]:[Prerequisite 7]],MATCH($A54&amp;$F54,tblAllCourses[Course Code]&amp;tblAllCourses[Type],0),MATCH(J$7,tblAllCourses[[#Headers],[Prerequisite 1]:[Prerequisite 7]],0))=0,"",INDEX(tblAllCourses[[Prerequisite 1]:[Prerequisite 7]],MATCH($A54&amp;$F54,tblAllCourses[Course Code]&amp;tblAllCourses[Type],0),MATCH(J$7,tblAllCourses[[#Headers],[Prerequisite 1]:[Prerequisite 7]],0))),IF(INDEX(tblAllCourses[[Prerequisite 1]:[Prerequisite 7]],MATCH($A54,tblAllCourses[Course Code],0),MATCH(J$7,tblAllCourses[[#Headers],[Prerequisite 1]:[Prerequisite 7]],0))=0,"",INDEX(tblAllCourses[[Prerequisite 1]:[Prerequisite 7]],MATCH($A54,tblAllCourses[Course Code],0),MATCH(J$7,tblAllCourses[[#Headers],[Prerequisite 1]:[Prerequisite 7]],0))))))</f>
        <v/>
      </c>
      <c r="K54" s="168" t="str" cm="1">
        <f t="array" ref="K54">IF(ISBLANK($A54),"",IF(ISBLANK($F54),"Course Type?",_xlfn.IFNA(IF(INDEX(tblAllCourses[[Prerequisite 1]:[Prerequisite 7]],MATCH($A54&amp;$F54,tblAllCourses[Course Code]&amp;tblAllCourses[Type],0),MATCH(K$7,tblAllCourses[[#Headers],[Prerequisite 1]:[Prerequisite 7]],0))=0,"",INDEX(tblAllCourses[[Prerequisite 1]:[Prerequisite 7]],MATCH($A54&amp;$F54,tblAllCourses[Course Code]&amp;tblAllCourses[Type],0),MATCH(K$7,tblAllCourses[[#Headers],[Prerequisite 1]:[Prerequisite 7]],0))),IF(INDEX(tblAllCourses[[Prerequisite 1]:[Prerequisite 7]],MATCH($A54,tblAllCourses[Course Code],0),MATCH(K$7,tblAllCourses[[#Headers],[Prerequisite 1]:[Prerequisite 7]],0))=0,"",INDEX(tblAllCourses[[Prerequisite 1]:[Prerequisite 7]],MATCH($A54,tblAllCourses[Course Code],0),MATCH(K$7,tblAllCourses[[#Headers],[Prerequisite 1]:[Prerequisite 7]],0))))))</f>
        <v/>
      </c>
      <c r="L54" s="168" t="str" cm="1">
        <f t="array" ref="L54">IF(ISBLANK($A54),"",IF(ISBLANK($F54),"Course Type?",_xlfn.IFNA(IF(INDEX(tblAllCourses[[Prerequisite 1]:[Prerequisite 7]],MATCH($A54&amp;$F54,tblAllCourses[Course Code]&amp;tblAllCourses[Type],0),MATCH(L$7,tblAllCourses[[#Headers],[Prerequisite 1]:[Prerequisite 7]],0))=0,"",INDEX(tblAllCourses[[Prerequisite 1]:[Prerequisite 7]],MATCH($A54&amp;$F54,tblAllCourses[Course Code]&amp;tblAllCourses[Type],0),MATCH(L$7,tblAllCourses[[#Headers],[Prerequisite 1]:[Prerequisite 7]],0))),IF(INDEX(tblAllCourses[[Prerequisite 1]:[Prerequisite 7]],MATCH($A54,tblAllCourses[Course Code],0),MATCH(L$7,tblAllCourses[[#Headers],[Prerequisite 1]:[Prerequisite 7]],0))=0,"",INDEX(tblAllCourses[[Prerequisite 1]:[Prerequisite 7]],MATCH($A54,tblAllCourses[Course Code],0),MATCH(L$7,tblAllCourses[[#Headers],[Prerequisite 1]:[Prerequisite 7]],0))))))</f>
        <v/>
      </c>
      <c r="M54" s="168" t="str" cm="1">
        <f t="array" ref="M54">IF(ISBLANK($A54),"",IF(ISBLANK($F54),"Course Type?",_xlfn.IFNA(IF(INDEX(tblAllCourses[[Prerequisite 1]:[Prerequisite 7]],MATCH($A54&amp;$F54,tblAllCourses[Course Code]&amp;tblAllCourses[Type],0),MATCH(M$7,tblAllCourses[[#Headers],[Prerequisite 1]:[Prerequisite 7]],0))=0,"",INDEX(tblAllCourses[[Prerequisite 1]:[Prerequisite 7]],MATCH($A54&amp;$F54,tblAllCourses[Course Code]&amp;tblAllCourses[Type],0),MATCH(M$7,tblAllCourses[[#Headers],[Prerequisite 1]:[Prerequisite 7]],0))),IF(INDEX(tblAllCourses[[Prerequisite 1]:[Prerequisite 7]],MATCH($A54,tblAllCourses[Course Code],0),MATCH(M$7,tblAllCourses[[#Headers],[Prerequisite 1]:[Prerequisite 7]],0))=0,"",INDEX(tblAllCourses[[Prerequisite 1]:[Prerequisite 7]],MATCH($A54,tblAllCourses[Course Code],0),MATCH(M$7,tblAllCourses[[#Headers],[Prerequisite 1]:[Prerequisite 7]],0))))))</f>
        <v/>
      </c>
      <c r="N54" s="24"/>
      <c r="O54" s="58" t="str" cm="1">
        <f t="array" ref="O54">IF(OR(A54="",F54="Bus Spec"),"",IF(ISNA(MATCH(A54&amp;"MSME",tblAllCourses[Course Code]&amp;tblAllCourses[School],0)),"Non-MSME","MSME"))</f>
        <v/>
      </c>
      <c r="P54" s="58" t="b">
        <f t="shared" ca="1" si="0"/>
        <v>0</v>
      </c>
      <c r="Q54" s="58" t="b">
        <f t="shared" ca="1" si="1"/>
        <v>0</v>
      </c>
      <c r="R54" s="58" t="b">
        <f t="shared" si="2"/>
        <v>0</v>
      </c>
      <c r="S54" s="58" t="b" cm="1">
        <f t="array" ref="S54">AND($A54&lt;&gt;"",$F54=S$50,ISNA(MATCH($A54&amp;S$50&amp;$I$5,tblAllCourses[Course Code]&amp;tblAllCourses[Type]&amp;tblAllCourses[Major],0)))</f>
        <v>0</v>
      </c>
    </row>
    <row r="55" spans="1:19" x14ac:dyDescent="0.55000000000000004">
      <c r="A55" s="100"/>
      <c r="B55" s="10" t="str">
        <f>IF(ISBLANK(A55),IF(AND($I$5="DBM",COUNTIF($A$8:$A$83,"BDM3405")=0),"Must take BDM3405 Database Systems","Bus Spec/Prof Cert Courses + 1 Free Elective Course"),_xlfn.IFNA(VLOOKUP(A55,'Not Allowed'!$A$3:$B$31,2,FALSE),_xlfn.IFNA(VLOOKUP(A55,tblAllCourses[[Course Code]:[Course Title]],2,FALSE),"Non-MSME Course")))</f>
        <v>Bus Spec/Prof Cert Courses + 1 Free Elective Course</v>
      </c>
      <c r="C55" s="13">
        <f>IF(ISBLANK(A55),3,_xlfn.IFNA(VLOOKUP(A55,tblAllCourses[[Course Code]:[Credits]],3,FALSE),3))</f>
        <v>3</v>
      </c>
      <c r="D55" s="23"/>
      <c r="E55" s="9" t="str">
        <f>IF(_xlfn.IFNA(VLOOKUP(D55,Tables!$D$2:$E$11,2,FALSE),0)&gt;=_xlfn.IFNA(VLOOKUP(VLOOKUP(F55,Tables!$A$2:$B$11,2,FALSE),Tables!$D$2:$E$11,2,FALSE),1),"Pass","")</f>
        <v/>
      </c>
      <c r="F55" s="24" t="s">
        <v>799</v>
      </c>
      <c r="G55" s="168" t="str" cm="1">
        <f t="array" ref="G55">IF(ISBLANK($A55),"",IF(ISBLANK($F55),"Course Type?",_xlfn.IFNA(IF(INDEX(tblAllCourses[[Prerequisite 1]:[Prerequisite 7]],MATCH($A55&amp;$F55,tblAllCourses[Course Code]&amp;tblAllCourses[Type],0),MATCH(G$7,tblAllCourses[[#Headers],[Prerequisite 1]:[Prerequisite 7]],0))=0,"",INDEX(tblAllCourses[[Prerequisite 1]:[Prerequisite 7]],MATCH($A55&amp;$F55,tblAllCourses[Course Code]&amp;tblAllCourses[Type],0),MATCH(G$7,tblAllCourses[[#Headers],[Prerequisite 1]:[Prerequisite 7]],0))),IF(INDEX(tblAllCourses[[Prerequisite 1]:[Prerequisite 7]],MATCH($A55,tblAllCourses[Course Code],0),MATCH(G$7,tblAllCourses[[#Headers],[Prerequisite 1]:[Prerequisite 7]],0))=0,"",INDEX(tblAllCourses[[Prerequisite 1]:[Prerequisite 7]],MATCH($A55,tblAllCourses[Course Code],0),MATCH(G$7,tblAllCourses[[#Headers],[Prerequisite 1]:[Prerequisite 7]],0))))))</f>
        <v/>
      </c>
      <c r="H55" s="168" t="str" cm="1">
        <f t="array" ref="H55">IF(ISBLANK($A55),"",IF(ISBLANK($F55),"Course Type?",_xlfn.IFNA(IF(INDEX(tblAllCourses[[Prerequisite 1]:[Prerequisite 7]],MATCH($A55&amp;$F55,tblAllCourses[Course Code]&amp;tblAllCourses[Type],0),MATCH(H$7,tblAllCourses[[#Headers],[Prerequisite 1]:[Prerequisite 7]],0))=0,"",INDEX(tblAllCourses[[Prerequisite 1]:[Prerequisite 7]],MATCH($A55&amp;$F55,tblAllCourses[Course Code]&amp;tblAllCourses[Type],0),MATCH(H$7,tblAllCourses[[#Headers],[Prerequisite 1]:[Prerequisite 7]],0))),IF(INDEX(tblAllCourses[[Prerequisite 1]:[Prerequisite 7]],MATCH($A55,tblAllCourses[Course Code],0),MATCH(H$7,tblAllCourses[[#Headers],[Prerequisite 1]:[Prerequisite 7]],0))=0,"",INDEX(tblAllCourses[[Prerequisite 1]:[Prerequisite 7]],MATCH($A55,tblAllCourses[Course Code],0),MATCH(H$7,tblAllCourses[[#Headers],[Prerequisite 1]:[Prerequisite 7]],0))))))</f>
        <v/>
      </c>
      <c r="I55" s="168" t="str" cm="1">
        <f t="array" ref="I55">IF(ISBLANK($A55),"",IF(ISBLANK($F55),"Course Type?",_xlfn.IFNA(IF(INDEX(tblAllCourses[[Prerequisite 1]:[Prerequisite 7]],MATCH($A55&amp;$F55,tblAllCourses[Course Code]&amp;tblAllCourses[Type],0),MATCH(I$7,tblAllCourses[[#Headers],[Prerequisite 1]:[Prerequisite 7]],0))=0,"",INDEX(tblAllCourses[[Prerequisite 1]:[Prerequisite 7]],MATCH($A55&amp;$F55,tblAllCourses[Course Code]&amp;tblAllCourses[Type],0),MATCH(I$7,tblAllCourses[[#Headers],[Prerequisite 1]:[Prerequisite 7]],0))),IF(INDEX(tblAllCourses[[Prerequisite 1]:[Prerequisite 7]],MATCH($A55,tblAllCourses[Course Code],0),MATCH(I$7,tblAllCourses[[#Headers],[Prerequisite 1]:[Prerequisite 7]],0))=0,"",INDEX(tblAllCourses[[Prerequisite 1]:[Prerequisite 7]],MATCH($A55,tblAllCourses[Course Code],0),MATCH(I$7,tblAllCourses[[#Headers],[Prerequisite 1]:[Prerequisite 7]],0))))))</f>
        <v/>
      </c>
      <c r="J55" s="168" t="str" cm="1">
        <f t="array" ref="J55">IF(ISBLANK($A55),"",IF(ISBLANK($F55),"Course Type?",_xlfn.IFNA(IF(INDEX(tblAllCourses[[Prerequisite 1]:[Prerequisite 7]],MATCH($A55&amp;$F55,tblAllCourses[Course Code]&amp;tblAllCourses[Type],0),MATCH(J$7,tblAllCourses[[#Headers],[Prerequisite 1]:[Prerequisite 7]],0))=0,"",INDEX(tblAllCourses[[Prerequisite 1]:[Prerequisite 7]],MATCH($A55&amp;$F55,tblAllCourses[Course Code]&amp;tblAllCourses[Type],0),MATCH(J$7,tblAllCourses[[#Headers],[Prerequisite 1]:[Prerequisite 7]],0))),IF(INDEX(tblAllCourses[[Prerequisite 1]:[Prerequisite 7]],MATCH($A55,tblAllCourses[Course Code],0),MATCH(J$7,tblAllCourses[[#Headers],[Prerequisite 1]:[Prerequisite 7]],0))=0,"",INDEX(tblAllCourses[[Prerequisite 1]:[Prerequisite 7]],MATCH($A55,tblAllCourses[Course Code],0),MATCH(J$7,tblAllCourses[[#Headers],[Prerequisite 1]:[Prerequisite 7]],0))))))</f>
        <v/>
      </c>
      <c r="K55" s="168" t="str" cm="1">
        <f t="array" ref="K55">IF(ISBLANK($A55),"",IF(ISBLANK($F55),"Course Type?",_xlfn.IFNA(IF(INDEX(tblAllCourses[[Prerequisite 1]:[Prerequisite 7]],MATCH($A55&amp;$F55,tblAllCourses[Course Code]&amp;tblAllCourses[Type],0),MATCH(K$7,tblAllCourses[[#Headers],[Prerequisite 1]:[Prerequisite 7]],0))=0,"",INDEX(tblAllCourses[[Prerequisite 1]:[Prerequisite 7]],MATCH($A55&amp;$F55,tblAllCourses[Course Code]&amp;tblAllCourses[Type],0),MATCH(K$7,tblAllCourses[[#Headers],[Prerequisite 1]:[Prerequisite 7]],0))),IF(INDEX(tblAllCourses[[Prerequisite 1]:[Prerequisite 7]],MATCH($A55,tblAllCourses[Course Code],0),MATCH(K$7,tblAllCourses[[#Headers],[Prerequisite 1]:[Prerequisite 7]],0))=0,"",INDEX(tblAllCourses[[Prerequisite 1]:[Prerequisite 7]],MATCH($A55,tblAllCourses[Course Code],0),MATCH(K$7,tblAllCourses[[#Headers],[Prerequisite 1]:[Prerequisite 7]],0))))))</f>
        <v/>
      </c>
      <c r="L55" s="168" t="str" cm="1">
        <f t="array" ref="L55">IF(ISBLANK($A55),"",IF(ISBLANK($F55),"Course Type?",_xlfn.IFNA(IF(INDEX(tblAllCourses[[Prerequisite 1]:[Prerequisite 7]],MATCH($A55&amp;$F55,tblAllCourses[Course Code]&amp;tblAllCourses[Type],0),MATCH(L$7,tblAllCourses[[#Headers],[Prerequisite 1]:[Prerequisite 7]],0))=0,"",INDEX(tblAllCourses[[Prerequisite 1]:[Prerequisite 7]],MATCH($A55&amp;$F55,tblAllCourses[Course Code]&amp;tblAllCourses[Type],0),MATCH(L$7,tblAllCourses[[#Headers],[Prerequisite 1]:[Prerequisite 7]],0))),IF(INDEX(tblAllCourses[[Prerequisite 1]:[Prerequisite 7]],MATCH($A55,tblAllCourses[Course Code],0),MATCH(L$7,tblAllCourses[[#Headers],[Prerequisite 1]:[Prerequisite 7]],0))=0,"",INDEX(tblAllCourses[[Prerequisite 1]:[Prerequisite 7]],MATCH($A55,tblAllCourses[Course Code],0),MATCH(L$7,tblAllCourses[[#Headers],[Prerequisite 1]:[Prerequisite 7]],0))))))</f>
        <v/>
      </c>
      <c r="M55" s="168" t="str" cm="1">
        <f t="array" ref="M55">IF(ISBLANK($A55),"",IF(ISBLANK($F55),"Course Type?",_xlfn.IFNA(IF(INDEX(tblAllCourses[[Prerequisite 1]:[Prerequisite 7]],MATCH($A55&amp;$F55,tblAllCourses[Course Code]&amp;tblAllCourses[Type],0),MATCH(M$7,tblAllCourses[[#Headers],[Prerequisite 1]:[Prerequisite 7]],0))=0,"",INDEX(tblAllCourses[[Prerequisite 1]:[Prerequisite 7]],MATCH($A55&amp;$F55,tblAllCourses[Course Code]&amp;tblAllCourses[Type],0),MATCH(M$7,tblAllCourses[[#Headers],[Prerequisite 1]:[Prerequisite 7]],0))),IF(INDEX(tblAllCourses[[Prerequisite 1]:[Prerequisite 7]],MATCH($A55,tblAllCourses[Course Code],0),MATCH(M$7,tblAllCourses[[#Headers],[Prerequisite 1]:[Prerequisite 7]],0))=0,"",INDEX(tblAllCourses[[Prerequisite 1]:[Prerequisite 7]],MATCH($A55,tblAllCourses[Course Code],0),MATCH(M$7,tblAllCourses[[#Headers],[Prerequisite 1]:[Prerequisite 7]],0))))))</f>
        <v/>
      </c>
      <c r="N55" s="24"/>
      <c r="O55" s="58" t="str" cm="1">
        <f t="array" ref="O55">IF(OR(A55="",F55="Bus Spec"),"",IF(ISNA(MATCH(A55&amp;"MSME",tblAllCourses[Course Code]&amp;tblAllCourses[School],0)),"Non-MSME","MSME"))</f>
        <v/>
      </c>
      <c r="P55" s="58" t="b">
        <f t="shared" ca="1" si="0"/>
        <v>0</v>
      </c>
      <c r="Q55" s="58" t="b">
        <f t="shared" ca="1" si="1"/>
        <v>0</v>
      </c>
      <c r="R55" s="58" t="b">
        <f t="shared" si="2"/>
        <v>0</v>
      </c>
      <c r="S55" s="58" t="b" cm="1">
        <f t="array" ref="S55">AND($A55&lt;&gt;"",$F55=S$50,ISNA(MATCH($A55&amp;S$50&amp;$I$5,tblAllCourses[Course Code]&amp;tblAllCourses[Type]&amp;tblAllCourses[Major],0)))</f>
        <v>0</v>
      </c>
    </row>
    <row r="56" spans="1:19" x14ac:dyDescent="0.55000000000000004">
      <c r="A56" s="101"/>
      <c r="B56" s="10" t="str">
        <f>IF(ISBLANK(A56),IF(AND($I$5="DBM",COUNTIF($A$8:$A$83,"BDM3405")=0),"Must take BDM3405 Database Systems","Bus Spec/Prof Cert Courses + 1 Free Elective Course"),_xlfn.IFNA(VLOOKUP(A56,'Not Allowed'!$A$3:$B$31,2,FALSE),_xlfn.IFNA(VLOOKUP(A56,tblAllCourses[[Course Code]:[Course Title]],2,FALSE),"Non-MSME Course")))</f>
        <v>Bus Spec/Prof Cert Courses + 1 Free Elective Course</v>
      </c>
      <c r="C56" s="13">
        <f>IF(ISBLANK(A56),3,_xlfn.IFNA(VLOOKUP(A56,tblAllCourses[[Course Code]:[Credits]],3,FALSE),3))</f>
        <v>3</v>
      </c>
      <c r="D56" s="23"/>
      <c r="E56" s="9" t="str">
        <f>IF(_xlfn.IFNA(VLOOKUP(D56,Tables!$D$2:$E$11,2,FALSE),0)&gt;=_xlfn.IFNA(VLOOKUP(VLOOKUP(F56,Tables!$A$2:$B$11,2,FALSE),Tables!$D$2:$E$11,2,FALSE),1),"Pass","")</f>
        <v/>
      </c>
      <c r="F56" s="24" t="s">
        <v>917</v>
      </c>
      <c r="G56" s="168" t="str" cm="1">
        <f t="array" ref="G56">IF(ISBLANK($A56),"",IF(ISBLANK($F56),"Course Type?",_xlfn.IFNA(IF(INDEX(tblAllCourses[[Prerequisite 1]:[Prerequisite 7]],MATCH($A56&amp;$F56,tblAllCourses[Course Code]&amp;tblAllCourses[Type],0),MATCH(G$7,tblAllCourses[[#Headers],[Prerequisite 1]:[Prerequisite 7]],0))=0,"",INDEX(tblAllCourses[[Prerequisite 1]:[Prerequisite 7]],MATCH($A56&amp;$F56,tblAllCourses[Course Code]&amp;tblAllCourses[Type],0),MATCH(G$7,tblAllCourses[[#Headers],[Prerequisite 1]:[Prerequisite 7]],0))),IF(INDEX(tblAllCourses[[Prerequisite 1]:[Prerequisite 7]],MATCH($A56,tblAllCourses[Course Code],0),MATCH(G$7,tblAllCourses[[#Headers],[Prerequisite 1]:[Prerequisite 7]],0))=0,"",INDEX(tblAllCourses[[Prerequisite 1]:[Prerequisite 7]],MATCH($A56,tblAllCourses[Course Code],0),MATCH(G$7,tblAllCourses[[#Headers],[Prerequisite 1]:[Prerequisite 7]],0))))))</f>
        <v/>
      </c>
      <c r="H56" s="168" t="str" cm="1">
        <f t="array" ref="H56">IF(ISBLANK($A56),"",IF(ISBLANK($F56),"Course Type?",_xlfn.IFNA(IF(INDEX(tblAllCourses[[Prerequisite 1]:[Prerequisite 7]],MATCH($A56&amp;$F56,tblAllCourses[Course Code]&amp;tblAllCourses[Type],0),MATCH(H$7,tblAllCourses[[#Headers],[Prerequisite 1]:[Prerequisite 7]],0))=0,"",INDEX(tblAllCourses[[Prerequisite 1]:[Prerequisite 7]],MATCH($A56&amp;$F56,tblAllCourses[Course Code]&amp;tblAllCourses[Type],0),MATCH(H$7,tblAllCourses[[#Headers],[Prerequisite 1]:[Prerequisite 7]],0))),IF(INDEX(tblAllCourses[[Prerequisite 1]:[Prerequisite 7]],MATCH($A56,tblAllCourses[Course Code],0),MATCH(H$7,tblAllCourses[[#Headers],[Prerequisite 1]:[Prerequisite 7]],0))=0,"",INDEX(tblAllCourses[[Prerequisite 1]:[Prerequisite 7]],MATCH($A56,tblAllCourses[Course Code],0),MATCH(H$7,tblAllCourses[[#Headers],[Prerequisite 1]:[Prerequisite 7]],0))))))</f>
        <v/>
      </c>
      <c r="I56" s="168" t="str" cm="1">
        <f t="array" ref="I56">IF(ISBLANK($A56),"",IF(ISBLANK($F56),"Course Type?",_xlfn.IFNA(IF(INDEX(tblAllCourses[[Prerequisite 1]:[Prerequisite 7]],MATCH($A56&amp;$F56,tblAllCourses[Course Code]&amp;tblAllCourses[Type],0),MATCH(I$7,tblAllCourses[[#Headers],[Prerequisite 1]:[Prerequisite 7]],0))=0,"",INDEX(tblAllCourses[[Prerequisite 1]:[Prerequisite 7]],MATCH($A56&amp;$F56,tblAllCourses[Course Code]&amp;tblAllCourses[Type],0),MATCH(I$7,tblAllCourses[[#Headers],[Prerequisite 1]:[Prerequisite 7]],0))),IF(INDEX(tblAllCourses[[Prerequisite 1]:[Prerequisite 7]],MATCH($A56,tblAllCourses[Course Code],0),MATCH(I$7,tblAllCourses[[#Headers],[Prerequisite 1]:[Prerequisite 7]],0))=0,"",INDEX(tblAllCourses[[Prerequisite 1]:[Prerequisite 7]],MATCH($A56,tblAllCourses[Course Code],0),MATCH(I$7,tblAllCourses[[#Headers],[Prerequisite 1]:[Prerequisite 7]],0))))))</f>
        <v/>
      </c>
      <c r="J56" s="168" t="str" cm="1">
        <f t="array" ref="J56">IF(ISBLANK($A56),"",IF(ISBLANK($F56),"Course Type?",_xlfn.IFNA(IF(INDEX(tblAllCourses[[Prerequisite 1]:[Prerequisite 7]],MATCH($A56&amp;$F56,tblAllCourses[Course Code]&amp;tblAllCourses[Type],0),MATCH(J$7,tblAllCourses[[#Headers],[Prerequisite 1]:[Prerequisite 7]],0))=0,"",INDEX(tblAllCourses[[Prerequisite 1]:[Prerequisite 7]],MATCH($A56&amp;$F56,tblAllCourses[Course Code]&amp;tblAllCourses[Type],0),MATCH(J$7,tblAllCourses[[#Headers],[Prerequisite 1]:[Prerequisite 7]],0))),IF(INDEX(tblAllCourses[[Prerequisite 1]:[Prerequisite 7]],MATCH($A56,tblAllCourses[Course Code],0),MATCH(J$7,tblAllCourses[[#Headers],[Prerequisite 1]:[Prerequisite 7]],0))=0,"",INDEX(tblAllCourses[[Prerequisite 1]:[Prerequisite 7]],MATCH($A56,tblAllCourses[Course Code],0),MATCH(J$7,tblAllCourses[[#Headers],[Prerequisite 1]:[Prerequisite 7]],0))))))</f>
        <v/>
      </c>
      <c r="K56" s="168" t="str" cm="1">
        <f t="array" ref="K56">IF(ISBLANK($A56),"",IF(ISBLANK($F56),"Course Type?",_xlfn.IFNA(IF(INDEX(tblAllCourses[[Prerequisite 1]:[Prerequisite 7]],MATCH($A56&amp;$F56,tblAllCourses[Course Code]&amp;tblAllCourses[Type],0),MATCH(K$7,tblAllCourses[[#Headers],[Prerequisite 1]:[Prerequisite 7]],0))=0,"",INDEX(tblAllCourses[[Prerequisite 1]:[Prerequisite 7]],MATCH($A56&amp;$F56,tblAllCourses[Course Code]&amp;tblAllCourses[Type],0),MATCH(K$7,tblAllCourses[[#Headers],[Prerequisite 1]:[Prerequisite 7]],0))),IF(INDEX(tblAllCourses[[Prerequisite 1]:[Prerequisite 7]],MATCH($A56,tblAllCourses[Course Code],0),MATCH(K$7,tblAllCourses[[#Headers],[Prerequisite 1]:[Prerequisite 7]],0))=0,"",INDEX(tblAllCourses[[Prerequisite 1]:[Prerequisite 7]],MATCH($A56,tblAllCourses[Course Code],0),MATCH(K$7,tblAllCourses[[#Headers],[Prerequisite 1]:[Prerequisite 7]],0))))))</f>
        <v/>
      </c>
      <c r="L56" s="168" t="str" cm="1">
        <f t="array" ref="L56">IF(ISBLANK($A56),"",IF(ISBLANK($F56),"Course Type?",_xlfn.IFNA(IF(INDEX(tblAllCourses[[Prerequisite 1]:[Prerequisite 7]],MATCH($A56&amp;$F56,tblAllCourses[Course Code]&amp;tblAllCourses[Type],0),MATCH(L$7,tblAllCourses[[#Headers],[Prerequisite 1]:[Prerequisite 7]],0))=0,"",INDEX(tblAllCourses[[Prerequisite 1]:[Prerequisite 7]],MATCH($A56&amp;$F56,tblAllCourses[Course Code]&amp;tblAllCourses[Type],0),MATCH(L$7,tblAllCourses[[#Headers],[Prerequisite 1]:[Prerequisite 7]],0))),IF(INDEX(tblAllCourses[[Prerequisite 1]:[Prerequisite 7]],MATCH($A56,tblAllCourses[Course Code],0),MATCH(L$7,tblAllCourses[[#Headers],[Prerequisite 1]:[Prerequisite 7]],0))=0,"",INDEX(tblAllCourses[[Prerequisite 1]:[Prerequisite 7]],MATCH($A56,tblAllCourses[Course Code],0),MATCH(L$7,tblAllCourses[[#Headers],[Prerequisite 1]:[Prerequisite 7]],0))))))</f>
        <v/>
      </c>
      <c r="M56" s="168" t="str" cm="1">
        <f t="array" ref="M56">IF(ISBLANK($A56),"",IF(ISBLANK($F56),"Course Type?",_xlfn.IFNA(IF(INDEX(tblAllCourses[[Prerequisite 1]:[Prerequisite 7]],MATCH($A56&amp;$F56,tblAllCourses[Course Code]&amp;tblAllCourses[Type],0),MATCH(M$7,tblAllCourses[[#Headers],[Prerequisite 1]:[Prerequisite 7]],0))=0,"",INDEX(tblAllCourses[[Prerequisite 1]:[Prerequisite 7]],MATCH($A56&amp;$F56,tblAllCourses[Course Code]&amp;tblAllCourses[Type],0),MATCH(M$7,tblAllCourses[[#Headers],[Prerequisite 1]:[Prerequisite 7]],0))),IF(INDEX(tblAllCourses[[Prerequisite 1]:[Prerequisite 7]],MATCH($A56,tblAllCourses[Course Code],0),MATCH(M$7,tblAllCourses[[#Headers],[Prerequisite 1]:[Prerequisite 7]],0))=0,"",INDEX(tblAllCourses[[Prerequisite 1]:[Prerequisite 7]],MATCH($A56,tblAllCourses[Course Code],0),MATCH(M$7,tblAllCourses[[#Headers],[Prerequisite 1]:[Prerequisite 7]],0))))))</f>
        <v/>
      </c>
      <c r="N56" s="24"/>
      <c r="O56" s="58" t="str" cm="1">
        <f t="array" ref="O56">IF(OR(A56="",F56="Bus Spec"),"",IF(ISNA(MATCH(A56&amp;"MSME",tblAllCourses[Course Code]&amp;tblAllCourses[School],0)),"Non-MSME","MSME"))</f>
        <v/>
      </c>
      <c r="P56" s="58" t="b">
        <f t="shared" ca="1" si="0"/>
        <v>0</v>
      </c>
      <c r="Q56" s="58" t="b">
        <f t="shared" ca="1" si="1"/>
        <v>0</v>
      </c>
      <c r="R56" s="58" t="b">
        <f t="shared" si="2"/>
        <v>0</v>
      </c>
      <c r="S56" s="58" t="b" cm="1">
        <f t="array" ref="S56">AND($A56&lt;&gt;"",$F56=S$50,ISNA(MATCH($A56&amp;S$50&amp;$I$5,tblAllCourses[Course Code]&amp;tblAllCourses[Type]&amp;tblAllCourses[Major],0)))</f>
        <v>0</v>
      </c>
    </row>
    <row r="57" spans="1:19" x14ac:dyDescent="0.55000000000000004">
      <c r="A57" s="7"/>
      <c r="B57" s="8"/>
      <c r="C57" s="6">
        <f>SUM(C51:C56)</f>
        <v>18</v>
      </c>
      <c r="D57" s="9"/>
      <c r="E57" s="9"/>
      <c r="F57" s="9"/>
      <c r="G57" s="168"/>
      <c r="H57" s="168"/>
      <c r="I57" s="168"/>
      <c r="J57" s="168"/>
      <c r="K57" s="168"/>
      <c r="L57" s="168"/>
      <c r="M57" s="168"/>
      <c r="N57" s="9"/>
    </row>
    <row r="58" spans="1:19" x14ac:dyDescent="0.55000000000000004">
      <c r="A58" s="2" t="s">
        <v>29</v>
      </c>
      <c r="B58" s="2" t="s">
        <v>15</v>
      </c>
      <c r="C58" s="11"/>
      <c r="D58" s="11"/>
      <c r="E58" s="11"/>
      <c r="F58" s="11"/>
      <c r="G58" s="169"/>
      <c r="H58" s="169"/>
      <c r="I58" s="169"/>
      <c r="J58" s="169"/>
      <c r="K58" s="169"/>
      <c r="L58" s="169"/>
      <c r="M58" s="169"/>
      <c r="N58" s="11"/>
    </row>
    <row r="59" spans="1:19" x14ac:dyDescent="0.55000000000000004">
      <c r="A59" s="4" t="s">
        <v>3</v>
      </c>
      <c r="B59" s="5" t="s">
        <v>4</v>
      </c>
      <c r="C59" s="6" t="s">
        <v>5</v>
      </c>
      <c r="D59" s="6" t="s">
        <v>6</v>
      </c>
      <c r="E59" s="6"/>
      <c r="F59" s="6" t="s">
        <v>40</v>
      </c>
      <c r="G59" s="89" t="s">
        <v>36</v>
      </c>
      <c r="H59" s="89" t="s">
        <v>37</v>
      </c>
      <c r="I59" s="89" t="s">
        <v>38</v>
      </c>
      <c r="J59" s="89" t="s">
        <v>39</v>
      </c>
      <c r="K59" s="89" t="s">
        <v>598</v>
      </c>
      <c r="L59" s="89" t="s">
        <v>791</v>
      </c>
      <c r="M59" s="89" t="s">
        <v>795</v>
      </c>
      <c r="N59" s="6" t="s">
        <v>7</v>
      </c>
    </row>
    <row r="60" spans="1:19" x14ac:dyDescent="0.55000000000000004">
      <c r="A60" s="100"/>
      <c r="B60" s="10" t="str">
        <f>IF(ISBLANK(A60),IF(AND($I$5="DBM",COUNTIF($A$8:$A$83,"BDM3405")=0),"Must take BDM3405 Database Systems","Bus Spec/Prof Cert Courses + 1 Free Elective Course"),_xlfn.IFNA(VLOOKUP(A60,'Not Allowed'!$A$3:$B$31,2,FALSE),_xlfn.IFNA(VLOOKUP(A60,tblAllCourses[[Course Code]:[Course Title]],2,FALSE),"Non-MSME Course")))</f>
        <v>Bus Spec/Prof Cert Courses + 1 Free Elective Course</v>
      </c>
      <c r="C60" s="13">
        <v>3</v>
      </c>
      <c r="D60" s="23"/>
      <c r="E60" s="9" t="str">
        <f>IF(_xlfn.IFNA(VLOOKUP(D60,Tables!$D$2:$E$11,2,FALSE),0)&gt;=_xlfn.IFNA(VLOOKUP(VLOOKUP(F60,Tables!$A$2:$B$11,2,FALSE),Tables!$D$2:$E$11,2,FALSE),1),"Pass","")</f>
        <v/>
      </c>
      <c r="F60" s="24" t="s">
        <v>799</v>
      </c>
      <c r="G60" s="168" t="str" cm="1">
        <f t="array" ref="G60">IF(ISBLANK($A60),"",IF(ISBLANK($F60),"Course Type?",_xlfn.IFNA(IF(INDEX(tblAllCourses[[Prerequisite 1]:[Prerequisite 7]],MATCH($A60&amp;$F60,tblAllCourses[Course Code]&amp;tblAllCourses[Type],0),MATCH(G$7,tblAllCourses[[#Headers],[Prerequisite 1]:[Prerequisite 7]],0))=0,"",INDEX(tblAllCourses[[Prerequisite 1]:[Prerequisite 7]],MATCH($A60&amp;$F60,tblAllCourses[Course Code]&amp;tblAllCourses[Type],0),MATCH(G$7,tblAllCourses[[#Headers],[Prerequisite 1]:[Prerequisite 7]],0))),IF(INDEX(tblAllCourses[[Prerequisite 1]:[Prerequisite 7]],MATCH($A60,tblAllCourses[Course Code],0),MATCH(G$7,tblAllCourses[[#Headers],[Prerequisite 1]:[Prerequisite 7]],0))=0,"",INDEX(tblAllCourses[[Prerequisite 1]:[Prerequisite 7]],MATCH($A60,tblAllCourses[Course Code],0),MATCH(G$7,tblAllCourses[[#Headers],[Prerequisite 1]:[Prerequisite 7]],0))))))</f>
        <v/>
      </c>
      <c r="H60" s="168" t="str" cm="1">
        <f t="array" ref="H60">IF(ISBLANK($A60),"",IF(ISBLANK($F60),"Course Type?",_xlfn.IFNA(IF(INDEX(tblAllCourses[[Prerequisite 1]:[Prerequisite 7]],MATCH($A60&amp;$F60,tblAllCourses[Course Code]&amp;tblAllCourses[Type],0),MATCH(H$7,tblAllCourses[[#Headers],[Prerequisite 1]:[Prerequisite 7]],0))=0,"",INDEX(tblAllCourses[[Prerequisite 1]:[Prerequisite 7]],MATCH($A60&amp;$F60,tblAllCourses[Course Code]&amp;tblAllCourses[Type],0),MATCH(H$7,tblAllCourses[[#Headers],[Prerequisite 1]:[Prerequisite 7]],0))),IF(INDEX(tblAllCourses[[Prerequisite 1]:[Prerequisite 7]],MATCH($A60,tblAllCourses[Course Code],0),MATCH(H$7,tblAllCourses[[#Headers],[Prerequisite 1]:[Prerequisite 7]],0))=0,"",INDEX(tblAllCourses[[Prerequisite 1]:[Prerequisite 7]],MATCH($A60,tblAllCourses[Course Code],0),MATCH(H$7,tblAllCourses[[#Headers],[Prerequisite 1]:[Prerequisite 7]],0))))))</f>
        <v/>
      </c>
      <c r="I60" s="168" t="str" cm="1">
        <f t="array" ref="I60">IF(ISBLANK($A60),"",IF(ISBLANK($F60),"Course Type?",_xlfn.IFNA(IF(INDEX(tblAllCourses[[Prerequisite 1]:[Prerequisite 7]],MATCH($A60&amp;$F60,tblAllCourses[Course Code]&amp;tblAllCourses[Type],0),MATCH(I$7,tblAllCourses[[#Headers],[Prerequisite 1]:[Prerequisite 7]],0))=0,"",INDEX(tblAllCourses[[Prerequisite 1]:[Prerequisite 7]],MATCH($A60&amp;$F60,tblAllCourses[Course Code]&amp;tblAllCourses[Type],0),MATCH(I$7,tblAllCourses[[#Headers],[Prerequisite 1]:[Prerequisite 7]],0))),IF(INDEX(tblAllCourses[[Prerequisite 1]:[Prerequisite 7]],MATCH($A60,tblAllCourses[Course Code],0),MATCH(I$7,tblAllCourses[[#Headers],[Prerequisite 1]:[Prerequisite 7]],0))=0,"",INDEX(tblAllCourses[[Prerequisite 1]:[Prerequisite 7]],MATCH($A60,tblAllCourses[Course Code],0),MATCH(I$7,tblAllCourses[[#Headers],[Prerequisite 1]:[Prerequisite 7]],0))))))</f>
        <v/>
      </c>
      <c r="J60" s="168" t="str" cm="1">
        <f t="array" ref="J60">IF(ISBLANK($A60),"",IF(ISBLANK($F60),"Course Type?",_xlfn.IFNA(IF(INDEX(tblAllCourses[[Prerequisite 1]:[Prerequisite 7]],MATCH($A60&amp;$F60,tblAllCourses[Course Code]&amp;tblAllCourses[Type],0),MATCH(J$7,tblAllCourses[[#Headers],[Prerequisite 1]:[Prerequisite 7]],0))=0,"",INDEX(tblAllCourses[[Prerequisite 1]:[Prerequisite 7]],MATCH($A60&amp;$F60,tblAllCourses[Course Code]&amp;tblAllCourses[Type],0),MATCH(J$7,tblAllCourses[[#Headers],[Prerequisite 1]:[Prerequisite 7]],0))),IF(INDEX(tblAllCourses[[Prerequisite 1]:[Prerequisite 7]],MATCH($A60,tblAllCourses[Course Code],0),MATCH(J$7,tblAllCourses[[#Headers],[Prerequisite 1]:[Prerequisite 7]],0))=0,"",INDEX(tblAllCourses[[Prerequisite 1]:[Prerequisite 7]],MATCH($A60,tblAllCourses[Course Code],0),MATCH(J$7,tblAllCourses[[#Headers],[Prerequisite 1]:[Prerequisite 7]],0))))))</f>
        <v/>
      </c>
      <c r="K60" s="168" t="str" cm="1">
        <f t="array" ref="K60">IF(ISBLANK($A60),"",IF(ISBLANK($F60),"Course Type?",_xlfn.IFNA(IF(INDEX(tblAllCourses[[Prerequisite 1]:[Prerequisite 7]],MATCH($A60&amp;$F60,tblAllCourses[Course Code]&amp;tblAllCourses[Type],0),MATCH(K$7,tblAllCourses[[#Headers],[Prerequisite 1]:[Prerequisite 7]],0))=0,"",INDEX(tblAllCourses[[Prerequisite 1]:[Prerequisite 7]],MATCH($A60&amp;$F60,tblAllCourses[Course Code]&amp;tblAllCourses[Type],0),MATCH(K$7,tblAllCourses[[#Headers],[Prerequisite 1]:[Prerequisite 7]],0))),IF(INDEX(tblAllCourses[[Prerequisite 1]:[Prerequisite 7]],MATCH($A60,tblAllCourses[Course Code],0),MATCH(K$7,tblAllCourses[[#Headers],[Prerequisite 1]:[Prerequisite 7]],0))=0,"",INDEX(tblAllCourses[[Prerequisite 1]:[Prerequisite 7]],MATCH($A60,tblAllCourses[Course Code],0),MATCH(K$7,tblAllCourses[[#Headers],[Prerequisite 1]:[Prerequisite 7]],0))))))</f>
        <v/>
      </c>
      <c r="L60" s="168" t="str" cm="1">
        <f t="array" ref="L60">IF(ISBLANK($A60),"",IF(ISBLANK($F60),"Course Type?",_xlfn.IFNA(IF(INDEX(tblAllCourses[[Prerequisite 1]:[Prerequisite 7]],MATCH($A60&amp;$F60,tblAllCourses[Course Code]&amp;tblAllCourses[Type],0),MATCH(L$7,tblAllCourses[[#Headers],[Prerequisite 1]:[Prerequisite 7]],0))=0,"",INDEX(tblAllCourses[[Prerequisite 1]:[Prerequisite 7]],MATCH($A60&amp;$F60,tblAllCourses[Course Code]&amp;tblAllCourses[Type],0),MATCH(L$7,tblAllCourses[[#Headers],[Prerequisite 1]:[Prerequisite 7]],0))),IF(INDEX(tblAllCourses[[Prerequisite 1]:[Prerequisite 7]],MATCH($A60,tblAllCourses[Course Code],0),MATCH(L$7,tblAllCourses[[#Headers],[Prerequisite 1]:[Prerequisite 7]],0))=0,"",INDEX(tblAllCourses[[Prerequisite 1]:[Prerequisite 7]],MATCH($A60,tblAllCourses[Course Code],0),MATCH(L$7,tblAllCourses[[#Headers],[Prerequisite 1]:[Prerequisite 7]],0))))))</f>
        <v/>
      </c>
      <c r="M60" s="168" t="str" cm="1">
        <f t="array" ref="M60">IF(ISBLANK($A60),"",IF(ISBLANK($F60),"Course Type?",_xlfn.IFNA(IF(INDEX(tblAllCourses[[Prerequisite 1]:[Prerequisite 7]],MATCH($A60&amp;$F60,tblAllCourses[Course Code]&amp;tblAllCourses[Type],0),MATCH(M$7,tblAllCourses[[#Headers],[Prerequisite 1]:[Prerequisite 7]],0))=0,"",INDEX(tblAllCourses[[Prerequisite 1]:[Prerequisite 7]],MATCH($A60&amp;$F60,tblAllCourses[Course Code]&amp;tblAllCourses[Type],0),MATCH(M$7,tblAllCourses[[#Headers],[Prerequisite 1]:[Prerequisite 7]],0))),IF(INDEX(tblAllCourses[[Prerequisite 1]:[Prerequisite 7]],MATCH($A60,tblAllCourses[Course Code],0),MATCH(M$7,tblAllCourses[[#Headers],[Prerequisite 1]:[Prerequisite 7]],0))=0,"",INDEX(tblAllCourses[[Prerequisite 1]:[Prerequisite 7]],MATCH($A60,tblAllCourses[Course Code],0),MATCH(M$7,tblAllCourses[[#Headers],[Prerequisite 1]:[Prerequisite 7]],0))))))</f>
        <v/>
      </c>
      <c r="N60" s="34"/>
      <c r="O60" s="58" t="str" cm="1">
        <f t="array" ref="O60">IF(OR(A60="",F60="Bus Spec"),"",IF(ISNA(MATCH(A60&amp;"MSME",tblAllCourses[Course Code]&amp;tblAllCourses[School],0)),"Non-MSME","MSME"))</f>
        <v/>
      </c>
      <c r="P60" s="58" t="b">
        <f t="shared" ref="P60:P65" ca="1" si="3">AND($A60&lt;&gt;"",$F60=P$50,ISNA(MATCH($A60,OFFSET(INDIRECT("'Bus Spec'!A"&amp;$J$5),,,10),0)))</f>
        <v>0</v>
      </c>
      <c r="Q60" s="58" t="b">
        <f t="shared" ref="Q60:Q65" ca="1" si="4">AND($A60&lt;&gt;"",$F60&lt;&gt;$P$50,ISNUMBER(MATCH($A60,OFFSET(INDIRECT("'Bus Spec'!A"&amp;$J$5),,,10),0)))</f>
        <v>0</v>
      </c>
      <c r="R60" s="58" t="b">
        <f t="shared" ref="R60:R65" si="5">OR(AND(OR($B60="Non-MSME Course",$O60="Non-MSME"),$F60&lt;&gt;$R$50),AND($B60&lt;&gt;"Non-MSME Course",$O60&lt;&gt;"Non-MSME",$F60=$R$50))</f>
        <v>0</v>
      </c>
      <c r="S60" s="58" t="b" cm="1">
        <f t="array" ref="S60">AND($A60&lt;&gt;"",$F60=S$50,ISNA(MATCH($A60&amp;S$50&amp;$I$5,tblAllCourses[Course Code]&amp;tblAllCourses[Type]&amp;tblAllCourses[Major],0)))</f>
        <v>0</v>
      </c>
    </row>
    <row r="61" spans="1:19" x14ac:dyDescent="0.55000000000000004">
      <c r="A61" s="100"/>
      <c r="B61" s="10" t="str">
        <f>IF(ISBLANK(A61),IF(AND($I$5="DBM",COUNTIF($A$8:$A$83,"BDM3405")=0),"Must take BDM3405 Database Systems","Bus Spec/Prof Cert Courses + 1 Free Elective Course"),_xlfn.IFNA(VLOOKUP(A61,'Not Allowed'!$A$3:$B$31,2,FALSE),_xlfn.IFNA(VLOOKUP(A61,tblAllCourses[[Course Code]:[Course Title]],2,FALSE),"Non-MSME Course")))</f>
        <v>Bus Spec/Prof Cert Courses + 1 Free Elective Course</v>
      </c>
      <c r="C61" s="13">
        <v>3</v>
      </c>
      <c r="D61" s="23"/>
      <c r="E61" s="9" t="str">
        <f>IF(_xlfn.IFNA(VLOOKUP(D61,Tables!$D$2:$E$11,2,FALSE),0)&gt;=_xlfn.IFNA(VLOOKUP(VLOOKUP(F61,Tables!$A$2:$B$11,2,FALSE),Tables!$D$2:$E$11,2,FALSE),1),"Pass","")</f>
        <v/>
      </c>
      <c r="F61" s="24" t="s">
        <v>799</v>
      </c>
      <c r="G61" s="168" t="str" cm="1">
        <f t="array" ref="G61">IF(ISBLANK($A61),"",IF(ISBLANK($F61),"Course Type?",_xlfn.IFNA(IF(INDEX(tblAllCourses[[Prerequisite 1]:[Prerequisite 7]],MATCH($A61&amp;$F61,tblAllCourses[Course Code]&amp;tblAllCourses[Type],0),MATCH(G$7,tblAllCourses[[#Headers],[Prerequisite 1]:[Prerequisite 7]],0))=0,"",INDEX(tblAllCourses[[Prerequisite 1]:[Prerequisite 7]],MATCH($A61&amp;$F61,tblAllCourses[Course Code]&amp;tblAllCourses[Type],0),MATCH(G$7,tblAllCourses[[#Headers],[Prerequisite 1]:[Prerequisite 7]],0))),IF(INDEX(tblAllCourses[[Prerequisite 1]:[Prerequisite 7]],MATCH($A61,tblAllCourses[Course Code],0),MATCH(G$7,tblAllCourses[[#Headers],[Prerequisite 1]:[Prerequisite 7]],0))=0,"",INDEX(tblAllCourses[[Prerequisite 1]:[Prerequisite 7]],MATCH($A61,tblAllCourses[Course Code],0),MATCH(G$7,tblAllCourses[[#Headers],[Prerequisite 1]:[Prerequisite 7]],0))))))</f>
        <v/>
      </c>
      <c r="H61" s="168" t="str" cm="1">
        <f t="array" ref="H61">IF(ISBLANK($A61),"",IF(ISBLANK($F61),"Course Type?",_xlfn.IFNA(IF(INDEX(tblAllCourses[[Prerequisite 1]:[Prerequisite 7]],MATCH($A61&amp;$F61,tblAllCourses[Course Code]&amp;tblAllCourses[Type],0),MATCH(H$7,tblAllCourses[[#Headers],[Prerequisite 1]:[Prerequisite 7]],0))=0,"",INDEX(tblAllCourses[[Prerequisite 1]:[Prerequisite 7]],MATCH($A61&amp;$F61,tblAllCourses[Course Code]&amp;tblAllCourses[Type],0),MATCH(H$7,tblAllCourses[[#Headers],[Prerequisite 1]:[Prerequisite 7]],0))),IF(INDEX(tblAllCourses[[Prerequisite 1]:[Prerequisite 7]],MATCH($A61,tblAllCourses[Course Code],0),MATCH(H$7,tblAllCourses[[#Headers],[Prerequisite 1]:[Prerequisite 7]],0))=0,"",INDEX(tblAllCourses[[Prerequisite 1]:[Prerequisite 7]],MATCH($A61,tblAllCourses[Course Code],0),MATCH(H$7,tblAllCourses[[#Headers],[Prerequisite 1]:[Prerequisite 7]],0))))))</f>
        <v/>
      </c>
      <c r="I61" s="168" t="str" cm="1">
        <f t="array" ref="I61">IF(ISBLANK($A61),"",IF(ISBLANK($F61),"Course Type?",_xlfn.IFNA(IF(INDEX(tblAllCourses[[Prerequisite 1]:[Prerequisite 7]],MATCH($A61&amp;$F61,tblAllCourses[Course Code]&amp;tblAllCourses[Type],0),MATCH(I$7,tblAllCourses[[#Headers],[Prerequisite 1]:[Prerequisite 7]],0))=0,"",INDEX(tblAllCourses[[Prerequisite 1]:[Prerequisite 7]],MATCH($A61&amp;$F61,tblAllCourses[Course Code]&amp;tblAllCourses[Type],0),MATCH(I$7,tblAllCourses[[#Headers],[Prerequisite 1]:[Prerequisite 7]],0))),IF(INDEX(tblAllCourses[[Prerequisite 1]:[Prerequisite 7]],MATCH($A61,tblAllCourses[Course Code],0),MATCH(I$7,tblAllCourses[[#Headers],[Prerequisite 1]:[Prerequisite 7]],0))=0,"",INDEX(tblAllCourses[[Prerequisite 1]:[Prerequisite 7]],MATCH($A61,tblAllCourses[Course Code],0),MATCH(I$7,tblAllCourses[[#Headers],[Prerequisite 1]:[Prerequisite 7]],0))))))</f>
        <v/>
      </c>
      <c r="J61" s="168" t="str" cm="1">
        <f t="array" ref="J61">IF(ISBLANK($A61),"",IF(ISBLANK($F61),"Course Type?",_xlfn.IFNA(IF(INDEX(tblAllCourses[[Prerequisite 1]:[Prerequisite 7]],MATCH($A61&amp;$F61,tblAllCourses[Course Code]&amp;tblAllCourses[Type],0),MATCH(J$7,tblAllCourses[[#Headers],[Prerequisite 1]:[Prerequisite 7]],0))=0,"",INDEX(tblAllCourses[[Prerequisite 1]:[Prerequisite 7]],MATCH($A61&amp;$F61,tblAllCourses[Course Code]&amp;tblAllCourses[Type],0),MATCH(J$7,tblAllCourses[[#Headers],[Prerequisite 1]:[Prerequisite 7]],0))),IF(INDEX(tblAllCourses[[Prerequisite 1]:[Prerequisite 7]],MATCH($A61,tblAllCourses[Course Code],0),MATCH(J$7,tblAllCourses[[#Headers],[Prerequisite 1]:[Prerequisite 7]],0))=0,"",INDEX(tblAllCourses[[Prerequisite 1]:[Prerequisite 7]],MATCH($A61,tblAllCourses[Course Code],0),MATCH(J$7,tblAllCourses[[#Headers],[Prerequisite 1]:[Prerequisite 7]],0))))))</f>
        <v/>
      </c>
      <c r="K61" s="168" t="str" cm="1">
        <f t="array" ref="K61">IF(ISBLANK($A61),"",IF(ISBLANK($F61),"Course Type?",_xlfn.IFNA(IF(INDEX(tblAllCourses[[Prerequisite 1]:[Prerequisite 7]],MATCH($A61&amp;$F61,tblAllCourses[Course Code]&amp;tblAllCourses[Type],0),MATCH(K$7,tblAllCourses[[#Headers],[Prerequisite 1]:[Prerequisite 7]],0))=0,"",INDEX(tblAllCourses[[Prerequisite 1]:[Prerequisite 7]],MATCH($A61&amp;$F61,tblAllCourses[Course Code]&amp;tblAllCourses[Type],0),MATCH(K$7,tblAllCourses[[#Headers],[Prerequisite 1]:[Prerequisite 7]],0))),IF(INDEX(tblAllCourses[[Prerequisite 1]:[Prerequisite 7]],MATCH($A61,tblAllCourses[Course Code],0),MATCH(K$7,tblAllCourses[[#Headers],[Prerequisite 1]:[Prerequisite 7]],0))=0,"",INDEX(tblAllCourses[[Prerequisite 1]:[Prerequisite 7]],MATCH($A61,tblAllCourses[Course Code],0),MATCH(K$7,tblAllCourses[[#Headers],[Prerequisite 1]:[Prerequisite 7]],0))))))</f>
        <v/>
      </c>
      <c r="L61" s="168" t="str" cm="1">
        <f t="array" ref="L61">IF(ISBLANK($A61),"",IF(ISBLANK($F61),"Course Type?",_xlfn.IFNA(IF(INDEX(tblAllCourses[[Prerequisite 1]:[Prerequisite 7]],MATCH($A61&amp;$F61,tblAllCourses[Course Code]&amp;tblAllCourses[Type],0),MATCH(L$7,tblAllCourses[[#Headers],[Prerequisite 1]:[Prerequisite 7]],0))=0,"",INDEX(tblAllCourses[[Prerequisite 1]:[Prerequisite 7]],MATCH($A61&amp;$F61,tblAllCourses[Course Code]&amp;tblAllCourses[Type],0),MATCH(L$7,tblAllCourses[[#Headers],[Prerequisite 1]:[Prerequisite 7]],0))),IF(INDEX(tblAllCourses[[Prerequisite 1]:[Prerequisite 7]],MATCH($A61,tblAllCourses[Course Code],0),MATCH(L$7,tblAllCourses[[#Headers],[Prerequisite 1]:[Prerequisite 7]],0))=0,"",INDEX(tblAllCourses[[Prerequisite 1]:[Prerequisite 7]],MATCH($A61,tblAllCourses[Course Code],0),MATCH(L$7,tblAllCourses[[#Headers],[Prerequisite 1]:[Prerequisite 7]],0))))))</f>
        <v/>
      </c>
      <c r="M61" s="168" t="str" cm="1">
        <f t="array" ref="M61">IF(ISBLANK($A61),"",IF(ISBLANK($F61),"Course Type?",_xlfn.IFNA(IF(INDEX(tblAllCourses[[Prerequisite 1]:[Prerequisite 7]],MATCH($A61&amp;$F61,tblAllCourses[Course Code]&amp;tblAllCourses[Type],0),MATCH(M$7,tblAllCourses[[#Headers],[Prerequisite 1]:[Prerequisite 7]],0))=0,"",INDEX(tblAllCourses[[Prerequisite 1]:[Prerequisite 7]],MATCH($A61&amp;$F61,tblAllCourses[Course Code]&amp;tblAllCourses[Type],0),MATCH(M$7,tblAllCourses[[#Headers],[Prerequisite 1]:[Prerequisite 7]],0))),IF(INDEX(tblAllCourses[[Prerequisite 1]:[Prerequisite 7]],MATCH($A61,tblAllCourses[Course Code],0),MATCH(M$7,tblAllCourses[[#Headers],[Prerequisite 1]:[Prerequisite 7]],0))=0,"",INDEX(tblAllCourses[[Prerequisite 1]:[Prerequisite 7]],MATCH($A61,tblAllCourses[Course Code],0),MATCH(M$7,tblAllCourses[[#Headers],[Prerequisite 1]:[Prerequisite 7]],0))))))</f>
        <v/>
      </c>
      <c r="N61" s="34"/>
      <c r="O61" s="58" t="str" cm="1">
        <f t="array" ref="O61">IF(OR(A61="",F61="Bus Spec"),"",IF(ISNA(MATCH(A61&amp;"MSME",tblAllCourses[Course Code]&amp;tblAllCourses[School],0)),"Non-MSME","MSME"))</f>
        <v/>
      </c>
      <c r="P61" s="58" t="b">
        <f t="shared" ca="1" si="3"/>
        <v>0</v>
      </c>
      <c r="Q61" s="58" t="b">
        <f t="shared" ca="1" si="4"/>
        <v>0</v>
      </c>
      <c r="R61" s="58" t="b">
        <f t="shared" si="5"/>
        <v>0</v>
      </c>
      <c r="S61" s="58" t="b" cm="1">
        <f t="array" ref="S61">AND($A61&lt;&gt;"",$F61=S$50,ISNA(MATCH($A61&amp;S$50&amp;$I$5,tblAllCourses[Course Code]&amp;tblAllCourses[Type]&amp;tblAllCourses[Major],0)))</f>
        <v>0</v>
      </c>
    </row>
    <row r="62" spans="1:19" x14ac:dyDescent="0.55000000000000004">
      <c r="A62" s="100"/>
      <c r="B62" s="10" t="str">
        <f>IF(ISBLANK(A62),IF(AND($I$5="DBM",COUNTIF($A$8:$A$83,"BDM3405")=0),"Must take BDM3405 Database Systems","Bus Spec/Prof Cert Courses + 1 Free Elective Course"),_xlfn.IFNA(VLOOKUP(A62,'Not Allowed'!$A$3:$B$31,2,FALSE),_xlfn.IFNA(VLOOKUP(A62,tblAllCourses[[Course Code]:[Course Title]],2,FALSE),"Non-MSME Course")))</f>
        <v>Bus Spec/Prof Cert Courses + 1 Free Elective Course</v>
      </c>
      <c r="C62" s="13">
        <v>3</v>
      </c>
      <c r="D62" s="23"/>
      <c r="E62" s="9" t="str">
        <f>IF(_xlfn.IFNA(VLOOKUP(D62,Tables!$D$2:$E$11,2,FALSE),0)&gt;=_xlfn.IFNA(VLOOKUP(VLOOKUP(F62,Tables!$A$2:$B$11,2,FALSE),Tables!$D$2:$E$11,2,FALSE),1),"Pass","")</f>
        <v/>
      </c>
      <c r="F62" s="24" t="s">
        <v>799</v>
      </c>
      <c r="G62" s="168" t="str" cm="1">
        <f t="array" ref="G62">IF(ISBLANK($A62),"",IF(ISBLANK($F62),"Course Type?",_xlfn.IFNA(IF(INDEX(tblAllCourses[[Prerequisite 1]:[Prerequisite 7]],MATCH($A62&amp;$F62,tblAllCourses[Course Code]&amp;tblAllCourses[Type],0),MATCH(G$7,tblAllCourses[[#Headers],[Prerequisite 1]:[Prerequisite 7]],0))=0,"",INDEX(tblAllCourses[[Prerequisite 1]:[Prerequisite 7]],MATCH($A62&amp;$F62,tblAllCourses[Course Code]&amp;tblAllCourses[Type],0),MATCH(G$7,tblAllCourses[[#Headers],[Prerequisite 1]:[Prerequisite 7]],0))),IF(INDEX(tblAllCourses[[Prerequisite 1]:[Prerequisite 7]],MATCH($A62,tblAllCourses[Course Code],0),MATCH(G$7,tblAllCourses[[#Headers],[Prerequisite 1]:[Prerequisite 7]],0))=0,"",INDEX(tblAllCourses[[Prerequisite 1]:[Prerequisite 7]],MATCH($A62,tblAllCourses[Course Code],0),MATCH(G$7,tblAllCourses[[#Headers],[Prerequisite 1]:[Prerequisite 7]],0))))))</f>
        <v/>
      </c>
      <c r="H62" s="168" t="str" cm="1">
        <f t="array" ref="H62">IF(ISBLANK($A62),"",IF(ISBLANK($F62),"Course Type?",_xlfn.IFNA(IF(INDEX(tblAllCourses[[Prerequisite 1]:[Prerequisite 7]],MATCH($A62&amp;$F62,tblAllCourses[Course Code]&amp;tblAllCourses[Type],0),MATCH(H$7,tblAllCourses[[#Headers],[Prerequisite 1]:[Prerequisite 7]],0))=0,"",INDEX(tblAllCourses[[Prerequisite 1]:[Prerequisite 7]],MATCH($A62&amp;$F62,tblAllCourses[Course Code]&amp;tblAllCourses[Type],0),MATCH(H$7,tblAllCourses[[#Headers],[Prerequisite 1]:[Prerequisite 7]],0))),IF(INDEX(tblAllCourses[[Prerequisite 1]:[Prerequisite 7]],MATCH($A62,tblAllCourses[Course Code],0),MATCH(H$7,tblAllCourses[[#Headers],[Prerequisite 1]:[Prerequisite 7]],0))=0,"",INDEX(tblAllCourses[[Prerequisite 1]:[Prerequisite 7]],MATCH($A62,tblAllCourses[Course Code],0),MATCH(H$7,tblAllCourses[[#Headers],[Prerequisite 1]:[Prerequisite 7]],0))))))</f>
        <v/>
      </c>
      <c r="I62" s="168" t="str" cm="1">
        <f t="array" ref="I62">IF(ISBLANK($A62),"",IF(ISBLANK($F62),"Course Type?",_xlfn.IFNA(IF(INDEX(tblAllCourses[[Prerequisite 1]:[Prerequisite 7]],MATCH($A62&amp;$F62,tblAllCourses[Course Code]&amp;tblAllCourses[Type],0),MATCH(I$7,tblAllCourses[[#Headers],[Prerequisite 1]:[Prerequisite 7]],0))=0,"",INDEX(tblAllCourses[[Prerequisite 1]:[Prerequisite 7]],MATCH($A62&amp;$F62,tblAllCourses[Course Code]&amp;tblAllCourses[Type],0),MATCH(I$7,tblAllCourses[[#Headers],[Prerequisite 1]:[Prerequisite 7]],0))),IF(INDEX(tblAllCourses[[Prerequisite 1]:[Prerequisite 7]],MATCH($A62,tblAllCourses[Course Code],0),MATCH(I$7,tblAllCourses[[#Headers],[Prerequisite 1]:[Prerequisite 7]],0))=0,"",INDEX(tblAllCourses[[Prerequisite 1]:[Prerequisite 7]],MATCH($A62,tblAllCourses[Course Code],0),MATCH(I$7,tblAllCourses[[#Headers],[Prerequisite 1]:[Prerequisite 7]],0))))))</f>
        <v/>
      </c>
      <c r="J62" s="168" t="str" cm="1">
        <f t="array" ref="J62">IF(ISBLANK($A62),"",IF(ISBLANK($F62),"Course Type?",_xlfn.IFNA(IF(INDEX(tblAllCourses[[Prerequisite 1]:[Prerequisite 7]],MATCH($A62&amp;$F62,tblAllCourses[Course Code]&amp;tblAllCourses[Type],0),MATCH(J$7,tblAllCourses[[#Headers],[Prerequisite 1]:[Prerequisite 7]],0))=0,"",INDEX(tblAllCourses[[Prerequisite 1]:[Prerequisite 7]],MATCH($A62&amp;$F62,tblAllCourses[Course Code]&amp;tblAllCourses[Type],0),MATCH(J$7,tblAllCourses[[#Headers],[Prerequisite 1]:[Prerequisite 7]],0))),IF(INDEX(tblAllCourses[[Prerequisite 1]:[Prerequisite 7]],MATCH($A62,tblAllCourses[Course Code],0),MATCH(J$7,tblAllCourses[[#Headers],[Prerequisite 1]:[Prerequisite 7]],0))=0,"",INDEX(tblAllCourses[[Prerequisite 1]:[Prerequisite 7]],MATCH($A62,tblAllCourses[Course Code],0),MATCH(J$7,tblAllCourses[[#Headers],[Prerequisite 1]:[Prerequisite 7]],0))))))</f>
        <v/>
      </c>
      <c r="K62" s="168" t="str" cm="1">
        <f t="array" ref="K62">IF(ISBLANK($A62),"",IF(ISBLANK($F62),"Course Type?",_xlfn.IFNA(IF(INDEX(tblAllCourses[[Prerequisite 1]:[Prerequisite 7]],MATCH($A62&amp;$F62,tblAllCourses[Course Code]&amp;tblAllCourses[Type],0),MATCH(K$7,tblAllCourses[[#Headers],[Prerequisite 1]:[Prerequisite 7]],0))=0,"",INDEX(tblAllCourses[[Prerequisite 1]:[Prerequisite 7]],MATCH($A62&amp;$F62,tblAllCourses[Course Code]&amp;tblAllCourses[Type],0),MATCH(K$7,tblAllCourses[[#Headers],[Prerequisite 1]:[Prerequisite 7]],0))),IF(INDEX(tblAllCourses[[Prerequisite 1]:[Prerequisite 7]],MATCH($A62,tblAllCourses[Course Code],0),MATCH(K$7,tblAllCourses[[#Headers],[Prerequisite 1]:[Prerequisite 7]],0))=0,"",INDEX(tblAllCourses[[Prerequisite 1]:[Prerequisite 7]],MATCH($A62,tblAllCourses[Course Code],0),MATCH(K$7,tblAllCourses[[#Headers],[Prerequisite 1]:[Prerequisite 7]],0))))))</f>
        <v/>
      </c>
      <c r="L62" s="168" t="str" cm="1">
        <f t="array" ref="L62">IF(ISBLANK($A62),"",IF(ISBLANK($F62),"Course Type?",_xlfn.IFNA(IF(INDEX(tblAllCourses[[Prerequisite 1]:[Prerequisite 7]],MATCH($A62&amp;$F62,tblAllCourses[Course Code]&amp;tblAllCourses[Type],0),MATCH(L$7,tblAllCourses[[#Headers],[Prerequisite 1]:[Prerequisite 7]],0))=0,"",INDEX(tblAllCourses[[Prerequisite 1]:[Prerequisite 7]],MATCH($A62&amp;$F62,tblAllCourses[Course Code]&amp;tblAllCourses[Type],0),MATCH(L$7,tblAllCourses[[#Headers],[Prerequisite 1]:[Prerequisite 7]],0))),IF(INDEX(tblAllCourses[[Prerequisite 1]:[Prerequisite 7]],MATCH($A62,tblAllCourses[Course Code],0),MATCH(L$7,tblAllCourses[[#Headers],[Prerequisite 1]:[Prerequisite 7]],0))=0,"",INDEX(tblAllCourses[[Prerequisite 1]:[Prerequisite 7]],MATCH($A62,tblAllCourses[Course Code],0),MATCH(L$7,tblAllCourses[[#Headers],[Prerequisite 1]:[Prerequisite 7]],0))))))</f>
        <v/>
      </c>
      <c r="M62" s="168" t="str" cm="1">
        <f t="array" ref="M62">IF(ISBLANK($A62),"",IF(ISBLANK($F62),"Course Type?",_xlfn.IFNA(IF(INDEX(tblAllCourses[[Prerequisite 1]:[Prerequisite 7]],MATCH($A62&amp;$F62,tblAllCourses[Course Code]&amp;tblAllCourses[Type],0),MATCH(M$7,tblAllCourses[[#Headers],[Prerequisite 1]:[Prerequisite 7]],0))=0,"",INDEX(tblAllCourses[[Prerequisite 1]:[Prerequisite 7]],MATCH($A62&amp;$F62,tblAllCourses[Course Code]&amp;tblAllCourses[Type],0),MATCH(M$7,tblAllCourses[[#Headers],[Prerequisite 1]:[Prerequisite 7]],0))),IF(INDEX(tblAllCourses[[Prerequisite 1]:[Prerequisite 7]],MATCH($A62,tblAllCourses[Course Code],0),MATCH(M$7,tblAllCourses[[#Headers],[Prerequisite 1]:[Prerequisite 7]],0))=0,"",INDEX(tblAllCourses[[Prerequisite 1]:[Prerequisite 7]],MATCH($A62,tblAllCourses[Course Code],0),MATCH(M$7,tblAllCourses[[#Headers],[Prerequisite 1]:[Prerequisite 7]],0))))))</f>
        <v/>
      </c>
      <c r="N62" s="34"/>
      <c r="O62" s="58" t="str" cm="1">
        <f t="array" ref="O62">IF(OR(A62="",F62="Bus Spec"),"",IF(ISNA(MATCH(A62&amp;"MSME",tblAllCourses[Course Code]&amp;tblAllCourses[School],0)),"Non-MSME","MSME"))</f>
        <v/>
      </c>
      <c r="P62" s="58" t="b">
        <f t="shared" ca="1" si="3"/>
        <v>0</v>
      </c>
      <c r="Q62" s="58" t="b">
        <f t="shared" ca="1" si="4"/>
        <v>0</v>
      </c>
      <c r="R62" s="58" t="b">
        <f t="shared" si="5"/>
        <v>0</v>
      </c>
      <c r="S62" s="58" t="b" cm="1">
        <f t="array" ref="S62">AND($A62&lt;&gt;"",$F62=S$50,ISNA(MATCH($A62&amp;S$50&amp;$I$5,tblAllCourses[Course Code]&amp;tblAllCourses[Type]&amp;tblAllCourses[Major],0)))</f>
        <v>0</v>
      </c>
    </row>
    <row r="63" spans="1:19" x14ac:dyDescent="0.55000000000000004">
      <c r="A63" s="100"/>
      <c r="B63" s="10" t="str">
        <f>IF(ISBLANK(A63),IF(AND($I$5="DBM",COUNTIF($A$8:$A$83,"BDM3405")=0),"Must take BDM3405 Database Systems","Bus Spec/Prof Cert Courses + 1 Free Elective Course"),_xlfn.IFNA(VLOOKUP(A63,'Not Allowed'!$A$3:$B$31,2,FALSE),_xlfn.IFNA(VLOOKUP(A63,tblAllCourses[[Course Code]:[Course Title]],2,FALSE),"Non-MSME Course")))</f>
        <v>Bus Spec/Prof Cert Courses + 1 Free Elective Course</v>
      </c>
      <c r="C63" s="13">
        <v>3</v>
      </c>
      <c r="D63" s="23"/>
      <c r="E63" s="9" t="str">
        <f>IF(_xlfn.IFNA(VLOOKUP(D63,Tables!$D$2:$E$11,2,FALSE),0)&gt;=_xlfn.IFNA(VLOOKUP(VLOOKUP(F63,Tables!$A$2:$B$11,2,FALSE),Tables!$D$2:$E$11,2,FALSE),1),"Pass","")</f>
        <v/>
      </c>
      <c r="F63" s="24" t="s">
        <v>799</v>
      </c>
      <c r="G63" s="168" t="str" cm="1">
        <f t="array" ref="G63">IF(ISBLANK($A63),"",IF(ISBLANK($F63),"Course Type?",_xlfn.IFNA(IF(INDEX(tblAllCourses[[Prerequisite 1]:[Prerequisite 7]],MATCH($A63&amp;$F63,tblAllCourses[Course Code]&amp;tblAllCourses[Type],0),MATCH(G$7,tblAllCourses[[#Headers],[Prerequisite 1]:[Prerequisite 7]],0))=0,"",INDEX(tblAllCourses[[Prerequisite 1]:[Prerequisite 7]],MATCH($A63&amp;$F63,tblAllCourses[Course Code]&amp;tblAllCourses[Type],0),MATCH(G$7,tblAllCourses[[#Headers],[Prerequisite 1]:[Prerequisite 7]],0))),IF(INDEX(tblAllCourses[[Prerequisite 1]:[Prerequisite 7]],MATCH($A63,tblAllCourses[Course Code],0),MATCH(G$7,tblAllCourses[[#Headers],[Prerequisite 1]:[Prerequisite 7]],0))=0,"",INDEX(tblAllCourses[[Prerequisite 1]:[Prerequisite 7]],MATCH($A63,tblAllCourses[Course Code],0),MATCH(G$7,tblAllCourses[[#Headers],[Prerequisite 1]:[Prerequisite 7]],0))))))</f>
        <v/>
      </c>
      <c r="H63" s="168" t="str" cm="1">
        <f t="array" ref="H63">IF(ISBLANK($A63),"",IF(ISBLANK($F63),"Course Type?",_xlfn.IFNA(IF(INDEX(tblAllCourses[[Prerequisite 1]:[Prerequisite 7]],MATCH($A63&amp;$F63,tblAllCourses[Course Code]&amp;tblAllCourses[Type],0),MATCH(H$7,tblAllCourses[[#Headers],[Prerequisite 1]:[Prerequisite 7]],0))=0,"",INDEX(tblAllCourses[[Prerequisite 1]:[Prerequisite 7]],MATCH($A63&amp;$F63,tblAllCourses[Course Code]&amp;tblAllCourses[Type],0),MATCH(H$7,tblAllCourses[[#Headers],[Prerequisite 1]:[Prerequisite 7]],0))),IF(INDEX(tblAllCourses[[Prerequisite 1]:[Prerequisite 7]],MATCH($A63,tblAllCourses[Course Code],0),MATCH(H$7,tblAllCourses[[#Headers],[Prerequisite 1]:[Prerequisite 7]],0))=0,"",INDEX(tblAllCourses[[Prerequisite 1]:[Prerequisite 7]],MATCH($A63,tblAllCourses[Course Code],0),MATCH(H$7,tblAllCourses[[#Headers],[Prerequisite 1]:[Prerequisite 7]],0))))))</f>
        <v/>
      </c>
      <c r="I63" s="168" t="str" cm="1">
        <f t="array" ref="I63">IF(ISBLANK($A63),"",IF(ISBLANK($F63),"Course Type?",_xlfn.IFNA(IF(INDEX(tblAllCourses[[Prerequisite 1]:[Prerequisite 7]],MATCH($A63&amp;$F63,tblAllCourses[Course Code]&amp;tblAllCourses[Type],0),MATCH(I$7,tblAllCourses[[#Headers],[Prerequisite 1]:[Prerequisite 7]],0))=0,"",INDEX(tblAllCourses[[Prerequisite 1]:[Prerequisite 7]],MATCH($A63&amp;$F63,tblAllCourses[Course Code]&amp;tblAllCourses[Type],0),MATCH(I$7,tblAllCourses[[#Headers],[Prerequisite 1]:[Prerequisite 7]],0))),IF(INDEX(tblAllCourses[[Prerequisite 1]:[Prerequisite 7]],MATCH($A63,tblAllCourses[Course Code],0),MATCH(I$7,tblAllCourses[[#Headers],[Prerequisite 1]:[Prerequisite 7]],0))=0,"",INDEX(tblAllCourses[[Prerequisite 1]:[Prerequisite 7]],MATCH($A63,tblAllCourses[Course Code],0),MATCH(I$7,tblAllCourses[[#Headers],[Prerequisite 1]:[Prerequisite 7]],0))))))</f>
        <v/>
      </c>
      <c r="J63" s="168" t="str" cm="1">
        <f t="array" ref="J63">IF(ISBLANK($A63),"",IF(ISBLANK($F63),"Course Type?",_xlfn.IFNA(IF(INDEX(tblAllCourses[[Prerequisite 1]:[Prerequisite 7]],MATCH($A63&amp;$F63,tblAllCourses[Course Code]&amp;tblAllCourses[Type],0),MATCH(J$7,tblAllCourses[[#Headers],[Prerequisite 1]:[Prerequisite 7]],0))=0,"",INDEX(tblAllCourses[[Prerequisite 1]:[Prerequisite 7]],MATCH($A63&amp;$F63,tblAllCourses[Course Code]&amp;tblAllCourses[Type],0),MATCH(J$7,tblAllCourses[[#Headers],[Prerequisite 1]:[Prerequisite 7]],0))),IF(INDEX(tblAllCourses[[Prerequisite 1]:[Prerequisite 7]],MATCH($A63,tblAllCourses[Course Code],0),MATCH(J$7,tblAllCourses[[#Headers],[Prerequisite 1]:[Prerequisite 7]],0))=0,"",INDEX(tblAllCourses[[Prerequisite 1]:[Prerequisite 7]],MATCH($A63,tblAllCourses[Course Code],0),MATCH(J$7,tblAllCourses[[#Headers],[Prerequisite 1]:[Prerequisite 7]],0))))))</f>
        <v/>
      </c>
      <c r="K63" s="168" t="str" cm="1">
        <f t="array" ref="K63">IF(ISBLANK($A63),"",IF(ISBLANK($F63),"Course Type?",_xlfn.IFNA(IF(INDEX(tblAllCourses[[Prerequisite 1]:[Prerequisite 7]],MATCH($A63&amp;$F63,tblAllCourses[Course Code]&amp;tblAllCourses[Type],0),MATCH(K$7,tblAllCourses[[#Headers],[Prerequisite 1]:[Prerequisite 7]],0))=0,"",INDEX(tblAllCourses[[Prerequisite 1]:[Prerequisite 7]],MATCH($A63&amp;$F63,tblAllCourses[Course Code]&amp;tblAllCourses[Type],0),MATCH(K$7,tblAllCourses[[#Headers],[Prerequisite 1]:[Prerequisite 7]],0))),IF(INDEX(tblAllCourses[[Prerequisite 1]:[Prerequisite 7]],MATCH($A63,tblAllCourses[Course Code],0),MATCH(K$7,tblAllCourses[[#Headers],[Prerequisite 1]:[Prerequisite 7]],0))=0,"",INDEX(tblAllCourses[[Prerequisite 1]:[Prerequisite 7]],MATCH($A63,tblAllCourses[Course Code],0),MATCH(K$7,tblAllCourses[[#Headers],[Prerequisite 1]:[Prerequisite 7]],0))))))</f>
        <v/>
      </c>
      <c r="L63" s="168" t="str" cm="1">
        <f t="array" ref="L63">IF(ISBLANK($A63),"",IF(ISBLANK($F63),"Course Type?",_xlfn.IFNA(IF(INDEX(tblAllCourses[[Prerequisite 1]:[Prerequisite 7]],MATCH($A63&amp;$F63,tblAllCourses[Course Code]&amp;tblAllCourses[Type],0),MATCH(L$7,tblAllCourses[[#Headers],[Prerequisite 1]:[Prerequisite 7]],0))=0,"",INDEX(tblAllCourses[[Prerequisite 1]:[Prerequisite 7]],MATCH($A63&amp;$F63,tblAllCourses[Course Code]&amp;tblAllCourses[Type],0),MATCH(L$7,tblAllCourses[[#Headers],[Prerequisite 1]:[Prerequisite 7]],0))),IF(INDEX(tblAllCourses[[Prerequisite 1]:[Prerequisite 7]],MATCH($A63,tblAllCourses[Course Code],0),MATCH(L$7,tblAllCourses[[#Headers],[Prerequisite 1]:[Prerequisite 7]],0))=0,"",INDEX(tblAllCourses[[Prerequisite 1]:[Prerequisite 7]],MATCH($A63,tblAllCourses[Course Code],0),MATCH(L$7,tblAllCourses[[#Headers],[Prerequisite 1]:[Prerequisite 7]],0))))))</f>
        <v/>
      </c>
      <c r="M63" s="168" t="str" cm="1">
        <f t="array" ref="M63">IF(ISBLANK($A63),"",IF(ISBLANK($F63),"Course Type?",_xlfn.IFNA(IF(INDEX(tblAllCourses[[Prerequisite 1]:[Prerequisite 7]],MATCH($A63&amp;$F63,tblAllCourses[Course Code]&amp;tblAllCourses[Type],0),MATCH(M$7,tblAllCourses[[#Headers],[Prerequisite 1]:[Prerequisite 7]],0))=0,"",INDEX(tblAllCourses[[Prerequisite 1]:[Prerequisite 7]],MATCH($A63&amp;$F63,tblAllCourses[Course Code]&amp;tblAllCourses[Type],0),MATCH(M$7,tblAllCourses[[#Headers],[Prerequisite 1]:[Prerequisite 7]],0))),IF(INDEX(tblAllCourses[[Prerequisite 1]:[Prerequisite 7]],MATCH($A63,tblAllCourses[Course Code],0),MATCH(M$7,tblAllCourses[[#Headers],[Prerequisite 1]:[Prerequisite 7]],0))=0,"",INDEX(tblAllCourses[[Prerequisite 1]:[Prerequisite 7]],MATCH($A63,tblAllCourses[Course Code],0),MATCH(M$7,tblAllCourses[[#Headers],[Prerequisite 1]:[Prerequisite 7]],0))))))</f>
        <v/>
      </c>
      <c r="N63" s="34"/>
      <c r="O63" s="58" t="str" cm="1">
        <f t="array" ref="O63">IF(OR(A63="",F63="Bus Spec"),"",IF(ISNA(MATCH(A63&amp;"MSME",tblAllCourses[Course Code]&amp;tblAllCourses[School],0)),"Non-MSME","MSME"))</f>
        <v/>
      </c>
      <c r="P63" s="58" t="b">
        <f t="shared" ca="1" si="3"/>
        <v>0</v>
      </c>
      <c r="Q63" s="58" t="b">
        <f t="shared" ca="1" si="4"/>
        <v>0</v>
      </c>
      <c r="R63" s="58" t="b">
        <f t="shared" si="5"/>
        <v>0</v>
      </c>
      <c r="S63" s="58" t="b" cm="1">
        <f t="array" ref="S63">AND($A63&lt;&gt;"",$F63=S$50,ISNA(MATCH($A63&amp;S$50&amp;$I$5,tblAllCourses[Course Code]&amp;tblAllCourses[Type]&amp;tblAllCourses[Major],0)))</f>
        <v>0</v>
      </c>
    </row>
    <row r="64" spans="1:19" x14ac:dyDescent="0.55000000000000004">
      <c r="A64" s="100"/>
      <c r="B64" s="10" t="str">
        <f>IF(ISBLANK(A64),IF(AND($I$5="DBM",COUNTIF($A$8:$A$83,"BDM3405")=0),"Must take BDM3405 Database Systems","Bus Spec/Prof Cert Courses + 1 Free Elective Course"),_xlfn.IFNA(VLOOKUP(A64,'Not Allowed'!$A$3:$B$31,2,FALSE),_xlfn.IFNA(VLOOKUP(A64,tblAllCourses[[Course Code]:[Course Title]],2,FALSE),"Non-MSME Course")))</f>
        <v>Bus Spec/Prof Cert Courses + 1 Free Elective Course</v>
      </c>
      <c r="C64" s="13">
        <v>3</v>
      </c>
      <c r="D64" s="23"/>
      <c r="E64" s="9" t="str">
        <f>IF(_xlfn.IFNA(VLOOKUP(D64,Tables!$D$2:$E$11,2,FALSE),0)&gt;=_xlfn.IFNA(VLOOKUP(VLOOKUP(F64,Tables!$A$2:$B$11,2,FALSE),Tables!$D$2:$E$11,2,FALSE),1),"Pass","")</f>
        <v/>
      </c>
      <c r="F64" s="24" t="s">
        <v>799</v>
      </c>
      <c r="G64" s="168" t="str" cm="1">
        <f t="array" ref="G64">IF(ISBLANK($A64),"",IF(ISBLANK($F64),"Course Type?",_xlfn.IFNA(IF(INDEX(tblAllCourses[[Prerequisite 1]:[Prerequisite 7]],MATCH($A64&amp;$F64,tblAllCourses[Course Code]&amp;tblAllCourses[Type],0),MATCH(G$7,tblAllCourses[[#Headers],[Prerequisite 1]:[Prerequisite 7]],0))=0,"",INDEX(tblAllCourses[[Prerequisite 1]:[Prerequisite 7]],MATCH($A64&amp;$F64,tblAllCourses[Course Code]&amp;tblAllCourses[Type],0),MATCH(G$7,tblAllCourses[[#Headers],[Prerequisite 1]:[Prerequisite 7]],0))),IF(INDEX(tblAllCourses[[Prerequisite 1]:[Prerequisite 7]],MATCH($A64,tblAllCourses[Course Code],0),MATCH(G$7,tblAllCourses[[#Headers],[Prerequisite 1]:[Prerequisite 7]],0))=0,"",INDEX(tblAllCourses[[Prerequisite 1]:[Prerequisite 7]],MATCH($A64,tblAllCourses[Course Code],0),MATCH(G$7,tblAllCourses[[#Headers],[Prerequisite 1]:[Prerequisite 7]],0))))))</f>
        <v/>
      </c>
      <c r="H64" s="168" t="str" cm="1">
        <f t="array" ref="H64">IF(ISBLANK($A64),"",IF(ISBLANK($F64),"Course Type?",_xlfn.IFNA(IF(INDEX(tblAllCourses[[Prerequisite 1]:[Prerequisite 7]],MATCH($A64&amp;$F64,tblAllCourses[Course Code]&amp;tblAllCourses[Type],0),MATCH(H$7,tblAllCourses[[#Headers],[Prerequisite 1]:[Prerequisite 7]],0))=0,"",INDEX(tblAllCourses[[Prerequisite 1]:[Prerequisite 7]],MATCH($A64&amp;$F64,tblAllCourses[Course Code]&amp;tblAllCourses[Type],0),MATCH(H$7,tblAllCourses[[#Headers],[Prerequisite 1]:[Prerequisite 7]],0))),IF(INDEX(tblAllCourses[[Prerequisite 1]:[Prerequisite 7]],MATCH($A64,tblAllCourses[Course Code],0),MATCH(H$7,tblAllCourses[[#Headers],[Prerequisite 1]:[Prerequisite 7]],0))=0,"",INDEX(tblAllCourses[[Prerequisite 1]:[Prerequisite 7]],MATCH($A64,tblAllCourses[Course Code],0),MATCH(H$7,tblAllCourses[[#Headers],[Prerequisite 1]:[Prerequisite 7]],0))))))</f>
        <v/>
      </c>
      <c r="I64" s="168" t="str" cm="1">
        <f t="array" ref="I64">IF(ISBLANK($A64),"",IF(ISBLANK($F64),"Course Type?",_xlfn.IFNA(IF(INDEX(tblAllCourses[[Prerequisite 1]:[Prerequisite 7]],MATCH($A64&amp;$F64,tblAllCourses[Course Code]&amp;tblAllCourses[Type],0),MATCH(I$7,tblAllCourses[[#Headers],[Prerequisite 1]:[Prerequisite 7]],0))=0,"",INDEX(tblAllCourses[[Prerequisite 1]:[Prerequisite 7]],MATCH($A64&amp;$F64,tblAllCourses[Course Code]&amp;tblAllCourses[Type],0),MATCH(I$7,tblAllCourses[[#Headers],[Prerequisite 1]:[Prerequisite 7]],0))),IF(INDEX(tblAllCourses[[Prerequisite 1]:[Prerequisite 7]],MATCH($A64,tblAllCourses[Course Code],0),MATCH(I$7,tblAllCourses[[#Headers],[Prerequisite 1]:[Prerequisite 7]],0))=0,"",INDEX(tblAllCourses[[Prerequisite 1]:[Prerequisite 7]],MATCH($A64,tblAllCourses[Course Code],0),MATCH(I$7,tblAllCourses[[#Headers],[Prerequisite 1]:[Prerequisite 7]],0))))))</f>
        <v/>
      </c>
      <c r="J64" s="168" t="str" cm="1">
        <f t="array" ref="J64">IF(ISBLANK($A64),"",IF(ISBLANK($F64),"Course Type?",_xlfn.IFNA(IF(INDEX(tblAllCourses[[Prerequisite 1]:[Prerequisite 7]],MATCH($A64&amp;$F64,tblAllCourses[Course Code]&amp;tblAllCourses[Type],0),MATCH(J$7,tblAllCourses[[#Headers],[Prerequisite 1]:[Prerequisite 7]],0))=0,"",INDEX(tblAllCourses[[Prerequisite 1]:[Prerequisite 7]],MATCH($A64&amp;$F64,tblAllCourses[Course Code]&amp;tblAllCourses[Type],0),MATCH(J$7,tblAllCourses[[#Headers],[Prerequisite 1]:[Prerequisite 7]],0))),IF(INDEX(tblAllCourses[[Prerequisite 1]:[Prerequisite 7]],MATCH($A64,tblAllCourses[Course Code],0),MATCH(J$7,tblAllCourses[[#Headers],[Prerequisite 1]:[Prerequisite 7]],0))=0,"",INDEX(tblAllCourses[[Prerequisite 1]:[Prerequisite 7]],MATCH($A64,tblAllCourses[Course Code],0),MATCH(J$7,tblAllCourses[[#Headers],[Prerequisite 1]:[Prerequisite 7]],0))))))</f>
        <v/>
      </c>
      <c r="K64" s="168" t="str" cm="1">
        <f t="array" ref="K64">IF(ISBLANK($A64),"",IF(ISBLANK($F64),"Course Type?",_xlfn.IFNA(IF(INDEX(tblAllCourses[[Prerequisite 1]:[Prerequisite 7]],MATCH($A64&amp;$F64,tblAllCourses[Course Code]&amp;tblAllCourses[Type],0),MATCH(K$7,tblAllCourses[[#Headers],[Prerequisite 1]:[Prerequisite 7]],0))=0,"",INDEX(tblAllCourses[[Prerequisite 1]:[Prerequisite 7]],MATCH($A64&amp;$F64,tblAllCourses[Course Code]&amp;tblAllCourses[Type],0),MATCH(K$7,tblAllCourses[[#Headers],[Prerequisite 1]:[Prerequisite 7]],0))),IF(INDEX(tblAllCourses[[Prerequisite 1]:[Prerequisite 7]],MATCH($A64,tblAllCourses[Course Code],0),MATCH(K$7,tblAllCourses[[#Headers],[Prerequisite 1]:[Prerequisite 7]],0))=0,"",INDEX(tblAllCourses[[Prerequisite 1]:[Prerequisite 7]],MATCH($A64,tblAllCourses[Course Code],0),MATCH(K$7,tblAllCourses[[#Headers],[Prerequisite 1]:[Prerequisite 7]],0))))))</f>
        <v/>
      </c>
      <c r="L64" s="168" t="str" cm="1">
        <f t="array" ref="L64">IF(ISBLANK($A64),"",IF(ISBLANK($F64),"Course Type?",_xlfn.IFNA(IF(INDEX(tblAllCourses[[Prerequisite 1]:[Prerequisite 7]],MATCH($A64&amp;$F64,tblAllCourses[Course Code]&amp;tblAllCourses[Type],0),MATCH(L$7,tblAllCourses[[#Headers],[Prerequisite 1]:[Prerequisite 7]],0))=0,"",INDEX(tblAllCourses[[Prerequisite 1]:[Prerequisite 7]],MATCH($A64&amp;$F64,tblAllCourses[Course Code]&amp;tblAllCourses[Type],0),MATCH(L$7,tblAllCourses[[#Headers],[Prerequisite 1]:[Prerequisite 7]],0))),IF(INDEX(tblAllCourses[[Prerequisite 1]:[Prerequisite 7]],MATCH($A64,tblAllCourses[Course Code],0),MATCH(L$7,tblAllCourses[[#Headers],[Prerequisite 1]:[Prerequisite 7]],0))=0,"",INDEX(tblAllCourses[[Prerequisite 1]:[Prerequisite 7]],MATCH($A64,tblAllCourses[Course Code],0),MATCH(L$7,tblAllCourses[[#Headers],[Prerequisite 1]:[Prerequisite 7]],0))))))</f>
        <v/>
      </c>
      <c r="M64" s="168" t="str" cm="1">
        <f t="array" ref="M64">IF(ISBLANK($A64),"",IF(ISBLANK($F64),"Course Type?",_xlfn.IFNA(IF(INDEX(tblAllCourses[[Prerequisite 1]:[Prerequisite 7]],MATCH($A64&amp;$F64,tblAllCourses[Course Code]&amp;tblAllCourses[Type],0),MATCH(M$7,tblAllCourses[[#Headers],[Prerequisite 1]:[Prerequisite 7]],0))=0,"",INDEX(tblAllCourses[[Prerequisite 1]:[Prerequisite 7]],MATCH($A64&amp;$F64,tblAllCourses[Course Code]&amp;tblAllCourses[Type],0),MATCH(M$7,tblAllCourses[[#Headers],[Prerequisite 1]:[Prerequisite 7]],0))),IF(INDEX(tblAllCourses[[Prerequisite 1]:[Prerequisite 7]],MATCH($A64,tblAllCourses[Course Code],0),MATCH(M$7,tblAllCourses[[#Headers],[Prerequisite 1]:[Prerequisite 7]],0))=0,"",INDEX(tblAllCourses[[Prerequisite 1]:[Prerequisite 7]],MATCH($A64,tblAllCourses[Course Code],0),MATCH(M$7,tblAllCourses[[#Headers],[Prerequisite 1]:[Prerequisite 7]],0))))))</f>
        <v/>
      </c>
      <c r="N64" s="34"/>
      <c r="O64" s="58" t="str" cm="1">
        <f t="array" ref="O64">IF(OR(A64="",F64="Bus Spec"),"",IF(ISNA(MATCH(A64&amp;"MSME",tblAllCourses[Course Code]&amp;tblAllCourses[School],0)),"Non-MSME","MSME"))</f>
        <v/>
      </c>
      <c r="P64" s="58" t="b">
        <f t="shared" ca="1" si="3"/>
        <v>0</v>
      </c>
      <c r="Q64" s="58" t="b">
        <f t="shared" ca="1" si="4"/>
        <v>0</v>
      </c>
      <c r="R64" s="58" t="b">
        <f t="shared" si="5"/>
        <v>0</v>
      </c>
      <c r="S64" s="58" t="b" cm="1">
        <f t="array" ref="S64">AND($A64&lt;&gt;"",$F64=S$50,ISNA(MATCH($A64&amp;S$50&amp;$I$5,tblAllCourses[Course Code]&amp;tblAllCourses[Type]&amp;tblAllCourses[Major],0)))</f>
        <v>0</v>
      </c>
    </row>
    <row r="65" spans="1:19" x14ac:dyDescent="0.55000000000000004">
      <c r="A65" s="100"/>
      <c r="B65" s="10" t="str">
        <f>IF(ISBLANK(A65),IF(AND($I$5="DBM",COUNTIF($A$8:$A$83,"BDM3405")=0),"Must take BDM3405 Database Systems","Bus Spec/Prof Cert Courses + 1 Free Elective Course"),_xlfn.IFNA(VLOOKUP(A65,'Not Allowed'!$A$3:$B$31,2,FALSE),_xlfn.IFNA(VLOOKUP(A65,tblAllCourses[[Course Code]:[Course Title]],2,FALSE),"Non-MSME Course")))</f>
        <v>Bus Spec/Prof Cert Courses + 1 Free Elective Course</v>
      </c>
      <c r="C65" s="13">
        <v>3</v>
      </c>
      <c r="D65" s="23"/>
      <c r="E65" s="9" t="str">
        <f>IF(_xlfn.IFNA(VLOOKUP(D65,Tables!$D$2:$E$11,2,FALSE),0)&gt;=_xlfn.IFNA(VLOOKUP(VLOOKUP(F65,Tables!$A$2:$B$11,2,FALSE),Tables!$D$2:$E$11,2,FALSE),1),"Pass","")</f>
        <v/>
      </c>
      <c r="F65" s="24" t="s">
        <v>917</v>
      </c>
      <c r="G65" s="168" t="str" cm="1">
        <f t="array" ref="G65">IF(ISBLANK($A65),"",IF(ISBLANK($F65),"Course Type?",_xlfn.IFNA(IF(INDEX(tblAllCourses[[Prerequisite 1]:[Prerequisite 7]],MATCH($A65&amp;$F65,tblAllCourses[Course Code]&amp;tblAllCourses[Type],0),MATCH(G$7,tblAllCourses[[#Headers],[Prerequisite 1]:[Prerequisite 7]],0))=0,"",INDEX(tblAllCourses[[Prerequisite 1]:[Prerequisite 7]],MATCH($A65&amp;$F65,tblAllCourses[Course Code]&amp;tblAllCourses[Type],0),MATCH(G$7,tblAllCourses[[#Headers],[Prerequisite 1]:[Prerequisite 7]],0))),IF(INDEX(tblAllCourses[[Prerequisite 1]:[Prerequisite 7]],MATCH($A65,tblAllCourses[Course Code],0),MATCH(G$7,tblAllCourses[[#Headers],[Prerequisite 1]:[Prerequisite 7]],0))=0,"",INDEX(tblAllCourses[[Prerequisite 1]:[Prerequisite 7]],MATCH($A65,tblAllCourses[Course Code],0),MATCH(G$7,tblAllCourses[[#Headers],[Prerequisite 1]:[Prerequisite 7]],0))))))</f>
        <v/>
      </c>
      <c r="H65" s="168" t="str" cm="1">
        <f t="array" ref="H65">IF(ISBLANK($A65),"",IF(ISBLANK($F65),"Course Type?",_xlfn.IFNA(IF(INDEX(tblAllCourses[[Prerequisite 1]:[Prerequisite 7]],MATCH($A65&amp;$F65,tblAllCourses[Course Code]&amp;tblAllCourses[Type],0),MATCH(H$7,tblAllCourses[[#Headers],[Prerequisite 1]:[Prerequisite 7]],0))=0,"",INDEX(tblAllCourses[[Prerequisite 1]:[Prerequisite 7]],MATCH($A65&amp;$F65,tblAllCourses[Course Code]&amp;tblAllCourses[Type],0),MATCH(H$7,tblAllCourses[[#Headers],[Prerequisite 1]:[Prerequisite 7]],0))),IF(INDEX(tblAllCourses[[Prerequisite 1]:[Prerequisite 7]],MATCH($A65,tblAllCourses[Course Code],0),MATCH(H$7,tblAllCourses[[#Headers],[Prerequisite 1]:[Prerequisite 7]],0))=0,"",INDEX(tblAllCourses[[Prerequisite 1]:[Prerequisite 7]],MATCH($A65,tblAllCourses[Course Code],0),MATCH(H$7,tblAllCourses[[#Headers],[Prerequisite 1]:[Prerequisite 7]],0))))))</f>
        <v/>
      </c>
      <c r="I65" s="168" t="str" cm="1">
        <f t="array" ref="I65">IF(ISBLANK($A65),"",IF(ISBLANK($F65),"Course Type?",_xlfn.IFNA(IF(INDEX(tblAllCourses[[Prerequisite 1]:[Prerequisite 7]],MATCH($A65&amp;$F65,tblAllCourses[Course Code]&amp;tblAllCourses[Type],0),MATCH(I$7,tblAllCourses[[#Headers],[Prerequisite 1]:[Prerequisite 7]],0))=0,"",INDEX(tblAllCourses[[Prerequisite 1]:[Prerequisite 7]],MATCH($A65&amp;$F65,tblAllCourses[Course Code]&amp;tblAllCourses[Type],0),MATCH(I$7,tblAllCourses[[#Headers],[Prerequisite 1]:[Prerequisite 7]],0))),IF(INDEX(tblAllCourses[[Prerequisite 1]:[Prerequisite 7]],MATCH($A65,tblAllCourses[Course Code],0),MATCH(I$7,tblAllCourses[[#Headers],[Prerequisite 1]:[Prerequisite 7]],0))=0,"",INDEX(tblAllCourses[[Prerequisite 1]:[Prerequisite 7]],MATCH($A65,tblAllCourses[Course Code],0),MATCH(I$7,tblAllCourses[[#Headers],[Prerequisite 1]:[Prerequisite 7]],0))))))</f>
        <v/>
      </c>
      <c r="J65" s="168" t="str" cm="1">
        <f t="array" ref="J65">IF(ISBLANK($A65),"",IF(ISBLANK($F65),"Course Type?",_xlfn.IFNA(IF(INDEX(tblAllCourses[[Prerequisite 1]:[Prerequisite 7]],MATCH($A65&amp;$F65,tblAllCourses[Course Code]&amp;tblAllCourses[Type],0),MATCH(J$7,tblAllCourses[[#Headers],[Prerequisite 1]:[Prerequisite 7]],0))=0,"",INDEX(tblAllCourses[[Prerequisite 1]:[Prerequisite 7]],MATCH($A65&amp;$F65,tblAllCourses[Course Code]&amp;tblAllCourses[Type],0),MATCH(J$7,tblAllCourses[[#Headers],[Prerequisite 1]:[Prerequisite 7]],0))),IF(INDEX(tblAllCourses[[Prerequisite 1]:[Prerequisite 7]],MATCH($A65,tblAllCourses[Course Code],0),MATCH(J$7,tblAllCourses[[#Headers],[Prerequisite 1]:[Prerequisite 7]],0))=0,"",INDEX(tblAllCourses[[Prerequisite 1]:[Prerequisite 7]],MATCH($A65,tblAllCourses[Course Code],0),MATCH(J$7,tblAllCourses[[#Headers],[Prerequisite 1]:[Prerequisite 7]],0))))))</f>
        <v/>
      </c>
      <c r="K65" s="168" t="str" cm="1">
        <f t="array" ref="K65">IF(ISBLANK($A65),"",IF(ISBLANK($F65),"Course Type?",_xlfn.IFNA(IF(INDEX(tblAllCourses[[Prerequisite 1]:[Prerequisite 7]],MATCH($A65&amp;$F65,tblAllCourses[Course Code]&amp;tblAllCourses[Type],0),MATCH(K$7,tblAllCourses[[#Headers],[Prerequisite 1]:[Prerequisite 7]],0))=0,"",INDEX(tblAllCourses[[Prerequisite 1]:[Prerequisite 7]],MATCH($A65&amp;$F65,tblAllCourses[Course Code]&amp;tblAllCourses[Type],0),MATCH(K$7,tblAllCourses[[#Headers],[Prerequisite 1]:[Prerequisite 7]],0))),IF(INDEX(tblAllCourses[[Prerequisite 1]:[Prerequisite 7]],MATCH($A65,tblAllCourses[Course Code],0),MATCH(K$7,tblAllCourses[[#Headers],[Prerequisite 1]:[Prerequisite 7]],0))=0,"",INDEX(tblAllCourses[[Prerequisite 1]:[Prerequisite 7]],MATCH($A65,tblAllCourses[Course Code],0),MATCH(K$7,tblAllCourses[[#Headers],[Prerequisite 1]:[Prerequisite 7]],0))))))</f>
        <v/>
      </c>
      <c r="L65" s="168" t="str" cm="1">
        <f t="array" ref="L65">IF(ISBLANK($A65),"",IF(ISBLANK($F65),"Course Type?",_xlfn.IFNA(IF(INDEX(tblAllCourses[[Prerequisite 1]:[Prerequisite 7]],MATCH($A65&amp;$F65,tblAllCourses[Course Code]&amp;tblAllCourses[Type],0),MATCH(L$7,tblAllCourses[[#Headers],[Prerequisite 1]:[Prerequisite 7]],0))=0,"",INDEX(tblAllCourses[[Prerequisite 1]:[Prerequisite 7]],MATCH($A65&amp;$F65,tblAllCourses[Course Code]&amp;tblAllCourses[Type],0),MATCH(L$7,tblAllCourses[[#Headers],[Prerequisite 1]:[Prerequisite 7]],0))),IF(INDEX(tblAllCourses[[Prerequisite 1]:[Prerequisite 7]],MATCH($A65,tblAllCourses[Course Code],0),MATCH(L$7,tblAllCourses[[#Headers],[Prerequisite 1]:[Prerequisite 7]],0))=0,"",INDEX(tblAllCourses[[Prerequisite 1]:[Prerequisite 7]],MATCH($A65,tblAllCourses[Course Code],0),MATCH(L$7,tblAllCourses[[#Headers],[Prerequisite 1]:[Prerequisite 7]],0))))))</f>
        <v/>
      </c>
      <c r="M65" s="168" t="str" cm="1">
        <f t="array" ref="M65">IF(ISBLANK($A65),"",IF(ISBLANK($F65),"Course Type?",_xlfn.IFNA(IF(INDEX(tblAllCourses[[Prerequisite 1]:[Prerequisite 7]],MATCH($A65&amp;$F65,tblAllCourses[Course Code]&amp;tblAllCourses[Type],0),MATCH(M$7,tblAllCourses[[#Headers],[Prerequisite 1]:[Prerequisite 7]],0))=0,"",INDEX(tblAllCourses[[Prerequisite 1]:[Prerequisite 7]],MATCH($A65&amp;$F65,tblAllCourses[Course Code]&amp;tblAllCourses[Type],0),MATCH(M$7,tblAllCourses[[#Headers],[Prerequisite 1]:[Prerequisite 7]],0))),IF(INDEX(tblAllCourses[[Prerequisite 1]:[Prerequisite 7]],MATCH($A65,tblAllCourses[Course Code],0),MATCH(M$7,tblAllCourses[[#Headers],[Prerequisite 1]:[Prerequisite 7]],0))=0,"",INDEX(tblAllCourses[[Prerequisite 1]:[Prerequisite 7]],MATCH($A65,tblAllCourses[Course Code],0),MATCH(M$7,tblAllCourses[[#Headers],[Prerequisite 1]:[Prerequisite 7]],0))))))</f>
        <v/>
      </c>
      <c r="N65" s="34"/>
      <c r="O65" s="58" t="str" cm="1">
        <f t="array" ref="O65">IF(OR(A65="",F65="Bus Spec"),"",IF(ISNA(MATCH(A65&amp;"MSME",tblAllCourses[Course Code]&amp;tblAllCourses[School],0)),"Non-MSME","MSME"))</f>
        <v/>
      </c>
      <c r="P65" s="58" t="b">
        <f t="shared" ca="1" si="3"/>
        <v>0</v>
      </c>
      <c r="Q65" s="58" t="b">
        <f t="shared" ca="1" si="4"/>
        <v>0</v>
      </c>
      <c r="R65" s="58" t="b">
        <f t="shared" si="5"/>
        <v>0</v>
      </c>
      <c r="S65" s="58" t="b" cm="1">
        <f t="array" ref="S65">AND($A65&lt;&gt;"",$F65=S$50,ISNA(MATCH($A65&amp;S$50&amp;$I$5,tblAllCourses[Course Code]&amp;tblAllCourses[Type]&amp;tblAllCourses[Major],0)))</f>
        <v>0</v>
      </c>
    </row>
    <row r="66" spans="1:19" x14ac:dyDescent="0.55000000000000004">
      <c r="A66" s="12"/>
      <c r="B66" s="10"/>
      <c r="C66" s="14">
        <f>SUM(C60:C65)</f>
        <v>18</v>
      </c>
      <c r="D66" s="33"/>
      <c r="E66" s="33"/>
      <c r="F66" s="33"/>
      <c r="G66" s="87"/>
      <c r="H66" s="87"/>
      <c r="I66" s="87"/>
      <c r="J66" s="87"/>
      <c r="K66" s="87"/>
      <c r="L66" s="87"/>
      <c r="M66" s="87"/>
      <c r="N66" s="33"/>
    </row>
    <row r="67" spans="1:19" x14ac:dyDescent="0.55000000000000004">
      <c r="A67" s="18"/>
      <c r="B67" s="19"/>
      <c r="C67" s="20"/>
      <c r="D67" s="17"/>
      <c r="E67" s="17"/>
      <c r="F67" s="17"/>
      <c r="G67" s="92"/>
      <c r="H67" s="92"/>
      <c r="I67" s="92"/>
      <c r="J67" s="92"/>
      <c r="K67" s="92"/>
      <c r="L67" s="92"/>
      <c r="M67" s="92"/>
      <c r="N67" s="17"/>
    </row>
    <row r="68" spans="1:19" x14ac:dyDescent="0.55000000000000004">
      <c r="A68" s="2" t="s">
        <v>34</v>
      </c>
      <c r="B68" s="2" t="s">
        <v>2</v>
      </c>
      <c r="C68" s="3"/>
      <c r="D68" s="3"/>
      <c r="E68" s="3"/>
      <c r="F68" s="3"/>
      <c r="G68" s="170"/>
      <c r="H68" s="170"/>
      <c r="I68" s="170"/>
      <c r="J68" s="170"/>
      <c r="K68" s="170"/>
      <c r="L68" s="170"/>
      <c r="M68" s="170"/>
      <c r="N68" s="3"/>
    </row>
    <row r="69" spans="1:19" x14ac:dyDescent="0.55000000000000004">
      <c r="A69" s="4" t="s">
        <v>3</v>
      </c>
      <c r="B69" s="5" t="s">
        <v>4</v>
      </c>
      <c r="C69" s="6" t="s">
        <v>5</v>
      </c>
      <c r="D69" s="6" t="s">
        <v>6</v>
      </c>
      <c r="E69" s="6"/>
      <c r="F69" s="6" t="s">
        <v>40</v>
      </c>
      <c r="G69" s="89" t="s">
        <v>36</v>
      </c>
      <c r="H69" s="89" t="s">
        <v>37</v>
      </c>
      <c r="I69" s="89" t="s">
        <v>38</v>
      </c>
      <c r="J69" s="89" t="s">
        <v>39</v>
      </c>
      <c r="K69" s="89" t="s">
        <v>598</v>
      </c>
      <c r="L69" s="89" t="s">
        <v>791</v>
      </c>
      <c r="M69" s="89" t="s">
        <v>795</v>
      </c>
      <c r="N69" s="6" t="s">
        <v>7</v>
      </c>
    </row>
    <row r="70" spans="1:19" ht="15.7" customHeight="1" x14ac:dyDescent="0.55000000000000004">
      <c r="A70" s="101"/>
      <c r="B70" s="10" t="str">
        <f>IF(ISBLANK(A70),IF(AND($I$5="DBM",COUNTIF($A$8:$A$83,"BDM3405")=0),"Must take BDM3405 Database Systems","Bus Spec/Prof Cert Courses + 1 Free Elective Course"),_xlfn.IFNA(VLOOKUP(A70,'Not Allowed'!$A$3:$B$31,2,FALSE),_xlfn.IFNA(VLOOKUP(A70,tblAllCourses[[Course Code]:[Course Title]],2,FALSE),"Non-MSME Course")))</f>
        <v>Bus Spec/Prof Cert Courses + 1 Free Elective Course</v>
      </c>
      <c r="C70" s="13">
        <v>3</v>
      </c>
      <c r="D70" s="23"/>
      <c r="E70" s="9" t="str">
        <f>IF(_xlfn.IFNA(VLOOKUP(D70,Tables!$D$2:$E$11,2,FALSE),0)&gt;=_xlfn.IFNA(VLOOKUP(VLOOKUP(F70,Tables!$A$2:$B$11,2,FALSE),Tables!$D$2:$E$11,2,FALSE),1),"Pass","")</f>
        <v/>
      </c>
      <c r="F70" s="24" t="s">
        <v>799</v>
      </c>
      <c r="G70" s="168" t="str" cm="1">
        <f t="array" ref="G70">IF(ISBLANK($A70),"",IF(ISBLANK($F70),"Course Type?",_xlfn.IFNA(IF(INDEX(tblAllCourses[[Prerequisite 1]:[Prerequisite 7]],MATCH($A70&amp;$F70,tblAllCourses[Course Code]&amp;tblAllCourses[Type],0),MATCH(G$7,tblAllCourses[[#Headers],[Prerequisite 1]:[Prerequisite 7]],0))=0,"",INDEX(tblAllCourses[[Prerequisite 1]:[Prerequisite 7]],MATCH($A70&amp;$F70,tblAllCourses[Course Code]&amp;tblAllCourses[Type],0),MATCH(G$7,tblAllCourses[[#Headers],[Prerequisite 1]:[Prerequisite 7]],0))),IF(INDEX(tblAllCourses[[Prerequisite 1]:[Prerequisite 7]],MATCH($A70,tblAllCourses[Course Code],0),MATCH(G$7,tblAllCourses[[#Headers],[Prerequisite 1]:[Prerequisite 7]],0))=0,"",INDEX(tblAllCourses[[Prerequisite 1]:[Prerequisite 7]],MATCH($A70,tblAllCourses[Course Code],0),MATCH(G$7,tblAllCourses[[#Headers],[Prerequisite 1]:[Prerequisite 7]],0))))))</f>
        <v/>
      </c>
      <c r="H70" s="168" t="str" cm="1">
        <f t="array" ref="H70">IF(ISBLANK($A70),"",IF(ISBLANK($F70),"Course Type?",_xlfn.IFNA(IF(INDEX(tblAllCourses[[Prerequisite 1]:[Prerequisite 7]],MATCH($A70&amp;$F70,tblAllCourses[Course Code]&amp;tblAllCourses[Type],0),MATCH(H$7,tblAllCourses[[#Headers],[Prerequisite 1]:[Prerequisite 7]],0))=0,"",INDEX(tblAllCourses[[Prerequisite 1]:[Prerequisite 7]],MATCH($A70&amp;$F70,tblAllCourses[Course Code]&amp;tblAllCourses[Type],0),MATCH(H$7,tblAllCourses[[#Headers],[Prerequisite 1]:[Prerequisite 7]],0))),IF(INDEX(tblAllCourses[[Prerequisite 1]:[Prerequisite 7]],MATCH($A70,tblAllCourses[Course Code],0),MATCH(H$7,tblAllCourses[[#Headers],[Prerequisite 1]:[Prerequisite 7]],0))=0,"",INDEX(tblAllCourses[[Prerequisite 1]:[Prerequisite 7]],MATCH($A70,tblAllCourses[Course Code],0),MATCH(H$7,tblAllCourses[[#Headers],[Prerequisite 1]:[Prerequisite 7]],0))))))</f>
        <v/>
      </c>
      <c r="I70" s="168" t="str" cm="1">
        <f t="array" ref="I70">IF(ISBLANK($A70),"",IF(ISBLANK($F70),"Course Type?",_xlfn.IFNA(IF(INDEX(tblAllCourses[[Prerequisite 1]:[Prerequisite 7]],MATCH($A70&amp;$F70,tblAllCourses[Course Code]&amp;tblAllCourses[Type],0),MATCH(I$7,tblAllCourses[[#Headers],[Prerequisite 1]:[Prerequisite 7]],0))=0,"",INDEX(tblAllCourses[[Prerequisite 1]:[Prerequisite 7]],MATCH($A70&amp;$F70,tblAllCourses[Course Code]&amp;tblAllCourses[Type],0),MATCH(I$7,tblAllCourses[[#Headers],[Prerequisite 1]:[Prerequisite 7]],0))),IF(INDEX(tblAllCourses[[Prerequisite 1]:[Prerequisite 7]],MATCH($A70,tblAllCourses[Course Code],0),MATCH(I$7,tblAllCourses[[#Headers],[Prerequisite 1]:[Prerequisite 7]],0))=0,"",INDEX(tblAllCourses[[Prerequisite 1]:[Prerequisite 7]],MATCH($A70,tblAllCourses[Course Code],0),MATCH(I$7,tblAllCourses[[#Headers],[Prerequisite 1]:[Prerequisite 7]],0))))))</f>
        <v/>
      </c>
      <c r="J70" s="168" t="str" cm="1">
        <f t="array" ref="J70">IF(ISBLANK($A70),"",IF(ISBLANK($F70),"Course Type?",_xlfn.IFNA(IF(INDEX(tblAllCourses[[Prerequisite 1]:[Prerequisite 7]],MATCH($A70&amp;$F70,tblAllCourses[Course Code]&amp;tblAllCourses[Type],0),MATCH(J$7,tblAllCourses[[#Headers],[Prerequisite 1]:[Prerequisite 7]],0))=0,"",INDEX(tblAllCourses[[Prerequisite 1]:[Prerequisite 7]],MATCH($A70&amp;$F70,tblAllCourses[Course Code]&amp;tblAllCourses[Type],0),MATCH(J$7,tblAllCourses[[#Headers],[Prerequisite 1]:[Prerequisite 7]],0))),IF(INDEX(tblAllCourses[[Prerequisite 1]:[Prerequisite 7]],MATCH($A70,tblAllCourses[Course Code],0),MATCH(J$7,tblAllCourses[[#Headers],[Prerequisite 1]:[Prerequisite 7]],0))=0,"",INDEX(tblAllCourses[[Prerequisite 1]:[Prerequisite 7]],MATCH($A70,tblAllCourses[Course Code],0),MATCH(J$7,tblAllCourses[[#Headers],[Prerequisite 1]:[Prerequisite 7]],0))))))</f>
        <v/>
      </c>
      <c r="K70" s="168" t="str" cm="1">
        <f t="array" ref="K70">IF(ISBLANK($A70),"",IF(ISBLANK($F70),"Course Type?",_xlfn.IFNA(IF(INDEX(tblAllCourses[[Prerequisite 1]:[Prerequisite 7]],MATCH($A70&amp;$F70,tblAllCourses[Course Code]&amp;tblAllCourses[Type],0),MATCH(K$7,tblAllCourses[[#Headers],[Prerequisite 1]:[Prerequisite 7]],0))=0,"",INDEX(tblAllCourses[[Prerequisite 1]:[Prerequisite 7]],MATCH($A70&amp;$F70,tblAllCourses[Course Code]&amp;tblAllCourses[Type],0),MATCH(K$7,tblAllCourses[[#Headers],[Prerequisite 1]:[Prerequisite 7]],0))),IF(INDEX(tblAllCourses[[Prerequisite 1]:[Prerequisite 7]],MATCH($A70,tblAllCourses[Course Code],0),MATCH(K$7,tblAllCourses[[#Headers],[Prerequisite 1]:[Prerequisite 7]],0))=0,"",INDEX(tblAllCourses[[Prerequisite 1]:[Prerequisite 7]],MATCH($A70,tblAllCourses[Course Code],0),MATCH(K$7,tblAllCourses[[#Headers],[Prerequisite 1]:[Prerequisite 7]],0))))))</f>
        <v/>
      </c>
      <c r="L70" s="168" t="str" cm="1">
        <f t="array" ref="L70">IF(ISBLANK($A70),"",IF(ISBLANK($F70),"Course Type?",_xlfn.IFNA(IF(INDEX(tblAllCourses[[Prerequisite 1]:[Prerequisite 7]],MATCH($A70&amp;$F70,tblAllCourses[Course Code]&amp;tblAllCourses[Type],0),MATCH(L$7,tblAllCourses[[#Headers],[Prerequisite 1]:[Prerequisite 7]],0))=0,"",INDEX(tblAllCourses[[Prerequisite 1]:[Prerequisite 7]],MATCH($A70&amp;$F70,tblAllCourses[Course Code]&amp;tblAllCourses[Type],0),MATCH(L$7,tblAllCourses[[#Headers],[Prerequisite 1]:[Prerequisite 7]],0))),IF(INDEX(tblAllCourses[[Prerequisite 1]:[Prerequisite 7]],MATCH($A70,tblAllCourses[Course Code],0),MATCH(L$7,tblAllCourses[[#Headers],[Prerequisite 1]:[Prerequisite 7]],0))=0,"",INDEX(tblAllCourses[[Prerequisite 1]:[Prerequisite 7]],MATCH($A70,tblAllCourses[Course Code],0),MATCH(L$7,tblAllCourses[[#Headers],[Prerequisite 1]:[Prerequisite 7]],0))))))</f>
        <v/>
      </c>
      <c r="M70" s="168" t="str" cm="1">
        <f t="array" ref="M70">IF(ISBLANK($A70),"",IF(ISBLANK($F70),"Course Type?",_xlfn.IFNA(IF(INDEX(tblAllCourses[[Prerequisite 1]:[Prerequisite 7]],MATCH($A70&amp;$F70,tblAllCourses[Course Code]&amp;tblAllCourses[Type],0),MATCH(M$7,tblAllCourses[[#Headers],[Prerequisite 1]:[Prerequisite 7]],0))=0,"",INDEX(tblAllCourses[[Prerequisite 1]:[Prerequisite 7]],MATCH($A70&amp;$F70,tblAllCourses[Course Code]&amp;tblAllCourses[Type],0),MATCH(M$7,tblAllCourses[[#Headers],[Prerequisite 1]:[Prerequisite 7]],0))),IF(INDEX(tblAllCourses[[Prerequisite 1]:[Prerequisite 7]],MATCH($A70,tblAllCourses[Course Code],0),MATCH(M$7,tblAllCourses[[#Headers],[Prerequisite 1]:[Prerequisite 7]],0))=0,"",INDEX(tblAllCourses[[Prerequisite 1]:[Prerequisite 7]],MATCH($A70,tblAllCourses[Course Code],0),MATCH(M$7,tblAllCourses[[#Headers],[Prerequisite 1]:[Prerequisite 7]],0))))))</f>
        <v/>
      </c>
      <c r="N70" s="24"/>
      <c r="O70" s="58" t="str" cm="1">
        <f t="array" ref="O70">IF(OR(A70="",F70="Bus Spec"),"",IF(ISNA(MATCH(A70&amp;"MSME",tblAllCourses[Course Code]&amp;tblAllCourses[School],0)),"Non-MSME","MSME"))</f>
        <v/>
      </c>
      <c r="P70" s="58" t="b">
        <f t="shared" ref="P70:P75" ca="1" si="6">AND($A70&lt;&gt;"",$F70=P$50,ISNA(MATCH($A70,OFFSET(INDIRECT("'Bus Spec'!A"&amp;$J$5),,,10),0)))</f>
        <v>0</v>
      </c>
      <c r="Q70" s="58" t="b">
        <f t="shared" ref="Q70:Q75" ca="1" si="7">AND($A70&lt;&gt;"",$F70&lt;&gt;$P$50,ISNUMBER(MATCH($A70,OFFSET(INDIRECT("'Bus Spec'!A"&amp;$J$5),,,10),0)))</f>
        <v>0</v>
      </c>
      <c r="R70" s="58" t="b">
        <f t="shared" ref="R70:R75" si="8">OR(AND(OR($B70="Non-MSME Course",$O70="Non-MSME"),$F70&lt;&gt;$R$50),AND($B70&lt;&gt;"Non-MSME Course",$O70&lt;&gt;"Non-MSME",$F70=$R$50))</f>
        <v>0</v>
      </c>
      <c r="S70" s="58" t="b" cm="1">
        <f t="array" ref="S70">AND($A70&lt;&gt;"",$F70=S$50,ISNA(MATCH($A70&amp;S$50&amp;$I$5,tblAllCourses[Course Code]&amp;tblAllCourses[Type]&amp;tblAllCourses[Major],0)))</f>
        <v>0</v>
      </c>
    </row>
    <row r="71" spans="1:19" x14ac:dyDescent="0.55000000000000004">
      <c r="A71" s="101"/>
      <c r="B71" s="10" t="str">
        <f>IF(ISBLANK(A71),IF(AND($I$5="DBM",COUNTIF($A$8:$A$83,"BDM3405")=0),"Must take BDM3405 Database Systems","Bus Spec/Prof Cert Courses + 1 Free Elective Course"),_xlfn.IFNA(VLOOKUP(A71,'Not Allowed'!$A$3:$B$31,2,FALSE),_xlfn.IFNA(VLOOKUP(A71,tblAllCourses[[Course Code]:[Course Title]],2,FALSE),"Non-MSME Course")))</f>
        <v>Bus Spec/Prof Cert Courses + 1 Free Elective Course</v>
      </c>
      <c r="C71" s="13">
        <v>3</v>
      </c>
      <c r="D71" s="23"/>
      <c r="E71" s="9" t="str">
        <f>IF(_xlfn.IFNA(VLOOKUP(D71,Tables!$D$2:$E$11,2,FALSE),0)&gt;=_xlfn.IFNA(VLOOKUP(VLOOKUP(F71,Tables!$A$2:$B$11,2,FALSE),Tables!$D$2:$E$11,2,FALSE),1),"Pass","")</f>
        <v/>
      </c>
      <c r="F71" s="24" t="s">
        <v>799</v>
      </c>
      <c r="G71" s="168" t="str" cm="1">
        <f t="array" ref="G71">IF(ISBLANK($A71),"",IF(ISBLANK($F71),"Course Type?",_xlfn.IFNA(IF(INDEX(tblAllCourses[[Prerequisite 1]:[Prerequisite 7]],MATCH($A71&amp;$F71,tblAllCourses[Course Code]&amp;tblAllCourses[Type],0),MATCH(G$7,tblAllCourses[[#Headers],[Prerequisite 1]:[Prerequisite 7]],0))=0,"",INDEX(tblAllCourses[[Prerequisite 1]:[Prerequisite 7]],MATCH($A71&amp;$F71,tblAllCourses[Course Code]&amp;tblAllCourses[Type],0),MATCH(G$7,tblAllCourses[[#Headers],[Prerequisite 1]:[Prerequisite 7]],0))),IF(INDEX(tblAllCourses[[Prerequisite 1]:[Prerequisite 7]],MATCH($A71,tblAllCourses[Course Code],0),MATCH(G$7,tblAllCourses[[#Headers],[Prerequisite 1]:[Prerequisite 7]],0))=0,"",INDEX(tblAllCourses[[Prerequisite 1]:[Prerequisite 7]],MATCH($A71,tblAllCourses[Course Code],0),MATCH(G$7,tblAllCourses[[#Headers],[Prerequisite 1]:[Prerequisite 7]],0))))))</f>
        <v/>
      </c>
      <c r="H71" s="168" t="str" cm="1">
        <f t="array" ref="H71">IF(ISBLANK($A71),"",IF(ISBLANK($F71),"Course Type?",_xlfn.IFNA(IF(INDEX(tblAllCourses[[Prerequisite 1]:[Prerequisite 7]],MATCH($A71&amp;$F71,tblAllCourses[Course Code]&amp;tblAllCourses[Type],0),MATCH(H$7,tblAllCourses[[#Headers],[Prerequisite 1]:[Prerequisite 7]],0))=0,"",INDEX(tblAllCourses[[Prerequisite 1]:[Prerequisite 7]],MATCH($A71&amp;$F71,tblAllCourses[Course Code]&amp;tblAllCourses[Type],0),MATCH(H$7,tblAllCourses[[#Headers],[Prerequisite 1]:[Prerequisite 7]],0))),IF(INDEX(tblAllCourses[[Prerequisite 1]:[Prerequisite 7]],MATCH($A71,tblAllCourses[Course Code],0),MATCH(H$7,tblAllCourses[[#Headers],[Prerequisite 1]:[Prerequisite 7]],0))=0,"",INDEX(tblAllCourses[[Prerequisite 1]:[Prerequisite 7]],MATCH($A71,tblAllCourses[Course Code],0),MATCH(H$7,tblAllCourses[[#Headers],[Prerequisite 1]:[Prerequisite 7]],0))))))</f>
        <v/>
      </c>
      <c r="I71" s="168" t="str" cm="1">
        <f t="array" ref="I71">IF(ISBLANK($A71),"",IF(ISBLANK($F71),"Course Type?",_xlfn.IFNA(IF(INDEX(tblAllCourses[[Prerequisite 1]:[Prerequisite 7]],MATCH($A71&amp;$F71,tblAllCourses[Course Code]&amp;tblAllCourses[Type],0),MATCH(I$7,tblAllCourses[[#Headers],[Prerequisite 1]:[Prerequisite 7]],0))=0,"",INDEX(tblAllCourses[[Prerequisite 1]:[Prerequisite 7]],MATCH($A71&amp;$F71,tblAllCourses[Course Code]&amp;tblAllCourses[Type],0),MATCH(I$7,tblAllCourses[[#Headers],[Prerequisite 1]:[Prerequisite 7]],0))),IF(INDEX(tblAllCourses[[Prerequisite 1]:[Prerequisite 7]],MATCH($A71,tblAllCourses[Course Code],0),MATCH(I$7,tblAllCourses[[#Headers],[Prerequisite 1]:[Prerequisite 7]],0))=0,"",INDEX(tblAllCourses[[Prerequisite 1]:[Prerequisite 7]],MATCH($A71,tblAllCourses[Course Code],0),MATCH(I$7,tblAllCourses[[#Headers],[Prerequisite 1]:[Prerequisite 7]],0))))))</f>
        <v/>
      </c>
      <c r="J71" s="168" t="str" cm="1">
        <f t="array" ref="J71">IF(ISBLANK($A71),"",IF(ISBLANK($F71),"Course Type?",_xlfn.IFNA(IF(INDEX(tblAllCourses[[Prerequisite 1]:[Prerequisite 7]],MATCH($A71&amp;$F71,tblAllCourses[Course Code]&amp;tblAllCourses[Type],0),MATCH(J$7,tblAllCourses[[#Headers],[Prerequisite 1]:[Prerequisite 7]],0))=0,"",INDEX(tblAllCourses[[Prerequisite 1]:[Prerequisite 7]],MATCH($A71&amp;$F71,tblAllCourses[Course Code]&amp;tblAllCourses[Type],0),MATCH(J$7,tblAllCourses[[#Headers],[Prerequisite 1]:[Prerequisite 7]],0))),IF(INDEX(tblAllCourses[[Prerequisite 1]:[Prerequisite 7]],MATCH($A71,tblAllCourses[Course Code],0),MATCH(J$7,tblAllCourses[[#Headers],[Prerequisite 1]:[Prerequisite 7]],0))=0,"",INDEX(tblAllCourses[[Prerequisite 1]:[Prerequisite 7]],MATCH($A71,tblAllCourses[Course Code],0),MATCH(J$7,tblAllCourses[[#Headers],[Prerequisite 1]:[Prerequisite 7]],0))))))</f>
        <v/>
      </c>
      <c r="K71" s="168" t="str" cm="1">
        <f t="array" ref="K71">IF(ISBLANK($A71),"",IF(ISBLANK($F71),"Course Type?",_xlfn.IFNA(IF(INDEX(tblAllCourses[[Prerequisite 1]:[Prerequisite 7]],MATCH($A71&amp;$F71,tblAllCourses[Course Code]&amp;tblAllCourses[Type],0),MATCH(K$7,tblAllCourses[[#Headers],[Prerequisite 1]:[Prerequisite 7]],0))=0,"",INDEX(tblAllCourses[[Prerequisite 1]:[Prerequisite 7]],MATCH($A71&amp;$F71,tblAllCourses[Course Code]&amp;tblAllCourses[Type],0),MATCH(K$7,tblAllCourses[[#Headers],[Prerequisite 1]:[Prerequisite 7]],0))),IF(INDEX(tblAllCourses[[Prerequisite 1]:[Prerequisite 7]],MATCH($A71,tblAllCourses[Course Code],0),MATCH(K$7,tblAllCourses[[#Headers],[Prerequisite 1]:[Prerequisite 7]],0))=0,"",INDEX(tblAllCourses[[Prerequisite 1]:[Prerequisite 7]],MATCH($A71,tblAllCourses[Course Code],0),MATCH(K$7,tblAllCourses[[#Headers],[Prerequisite 1]:[Prerequisite 7]],0))))))</f>
        <v/>
      </c>
      <c r="L71" s="168" t="str" cm="1">
        <f t="array" ref="L71">IF(ISBLANK($A71),"",IF(ISBLANK($F71),"Course Type?",_xlfn.IFNA(IF(INDEX(tblAllCourses[[Prerequisite 1]:[Prerequisite 7]],MATCH($A71&amp;$F71,tblAllCourses[Course Code]&amp;tblAllCourses[Type],0),MATCH(L$7,tblAllCourses[[#Headers],[Prerequisite 1]:[Prerequisite 7]],0))=0,"",INDEX(tblAllCourses[[Prerequisite 1]:[Prerequisite 7]],MATCH($A71&amp;$F71,tblAllCourses[Course Code]&amp;tblAllCourses[Type],0),MATCH(L$7,tblAllCourses[[#Headers],[Prerequisite 1]:[Prerequisite 7]],0))),IF(INDEX(tblAllCourses[[Prerequisite 1]:[Prerequisite 7]],MATCH($A71,tblAllCourses[Course Code],0),MATCH(L$7,tblAllCourses[[#Headers],[Prerequisite 1]:[Prerequisite 7]],0))=0,"",INDEX(tblAllCourses[[Prerequisite 1]:[Prerequisite 7]],MATCH($A71,tblAllCourses[Course Code],0),MATCH(L$7,tblAllCourses[[#Headers],[Prerequisite 1]:[Prerequisite 7]],0))))))</f>
        <v/>
      </c>
      <c r="M71" s="168" t="str" cm="1">
        <f t="array" ref="M71">IF(ISBLANK($A71),"",IF(ISBLANK($F71),"Course Type?",_xlfn.IFNA(IF(INDEX(tblAllCourses[[Prerequisite 1]:[Prerequisite 7]],MATCH($A71&amp;$F71,tblAllCourses[Course Code]&amp;tblAllCourses[Type],0),MATCH(M$7,tblAllCourses[[#Headers],[Prerequisite 1]:[Prerequisite 7]],0))=0,"",INDEX(tblAllCourses[[Prerequisite 1]:[Prerequisite 7]],MATCH($A71&amp;$F71,tblAllCourses[Course Code]&amp;tblAllCourses[Type],0),MATCH(M$7,tblAllCourses[[#Headers],[Prerequisite 1]:[Prerequisite 7]],0))),IF(INDEX(tblAllCourses[[Prerequisite 1]:[Prerequisite 7]],MATCH($A71,tblAllCourses[Course Code],0),MATCH(M$7,tblAllCourses[[#Headers],[Prerequisite 1]:[Prerequisite 7]],0))=0,"",INDEX(tblAllCourses[[Prerequisite 1]:[Prerequisite 7]],MATCH($A71,tblAllCourses[Course Code],0),MATCH(M$7,tblAllCourses[[#Headers],[Prerequisite 1]:[Prerequisite 7]],0))))))</f>
        <v/>
      </c>
      <c r="N71" s="24"/>
      <c r="O71" s="58" t="str" cm="1">
        <f t="array" ref="O71">IF(OR(A71="",F71="Bus Spec"),"",IF(ISNA(MATCH(A71&amp;"MSME",tblAllCourses[Course Code]&amp;tblAllCourses[School],0)),"Non-MSME","MSME"))</f>
        <v/>
      </c>
      <c r="P71" s="58" t="b">
        <f t="shared" ca="1" si="6"/>
        <v>0</v>
      </c>
      <c r="Q71" s="58" t="b">
        <f t="shared" ca="1" si="7"/>
        <v>0</v>
      </c>
      <c r="R71" s="58" t="b">
        <f t="shared" si="8"/>
        <v>0</v>
      </c>
      <c r="S71" s="58" t="b" cm="1">
        <f t="array" ref="S71">AND($A71&lt;&gt;"",$F71=S$50,ISNA(MATCH($A71&amp;S$50&amp;$I$5,tblAllCourses[Course Code]&amp;tblAllCourses[Type]&amp;tblAllCourses[Major],0)))</f>
        <v>0</v>
      </c>
    </row>
    <row r="72" spans="1:19" x14ac:dyDescent="0.55000000000000004">
      <c r="A72" s="101"/>
      <c r="B72" s="10" t="str">
        <f>IF(ISBLANK(A72),IF(AND($I$5="DBM",COUNTIF($A$8:$A$83,"BDM3405")=0),"Must take BDM3405 Database Systems","Bus Spec/Prof Cert Courses + 1 Free Elective Course"),_xlfn.IFNA(VLOOKUP(A72,'Not Allowed'!$A$3:$B$31,2,FALSE),_xlfn.IFNA(VLOOKUP(A72,tblAllCourses[[Course Code]:[Course Title]],2,FALSE),"Non-MSME Course")))</f>
        <v>Bus Spec/Prof Cert Courses + 1 Free Elective Course</v>
      </c>
      <c r="C72" s="13">
        <v>3</v>
      </c>
      <c r="D72" s="23"/>
      <c r="E72" s="9" t="str">
        <f>IF(_xlfn.IFNA(VLOOKUP(D72,Tables!$D$2:$E$11,2,FALSE),0)&gt;=_xlfn.IFNA(VLOOKUP(VLOOKUP(F72,Tables!$A$2:$B$11,2,FALSE),Tables!$D$2:$E$11,2,FALSE),1),"Pass","")</f>
        <v/>
      </c>
      <c r="F72" s="24" t="s">
        <v>799</v>
      </c>
      <c r="G72" s="168" t="str" cm="1">
        <f t="array" ref="G72">IF(ISBLANK($A72),"",IF(ISBLANK($F72),"Course Type?",_xlfn.IFNA(IF(INDEX(tblAllCourses[[Prerequisite 1]:[Prerequisite 7]],MATCH($A72&amp;$F72,tblAllCourses[Course Code]&amp;tblAllCourses[Type],0),MATCH(G$7,tblAllCourses[[#Headers],[Prerequisite 1]:[Prerequisite 7]],0))=0,"",INDEX(tblAllCourses[[Prerequisite 1]:[Prerequisite 7]],MATCH($A72&amp;$F72,tblAllCourses[Course Code]&amp;tblAllCourses[Type],0),MATCH(G$7,tblAllCourses[[#Headers],[Prerequisite 1]:[Prerequisite 7]],0))),IF(INDEX(tblAllCourses[[Prerequisite 1]:[Prerequisite 7]],MATCH($A72,tblAllCourses[Course Code],0),MATCH(G$7,tblAllCourses[[#Headers],[Prerequisite 1]:[Prerequisite 7]],0))=0,"",INDEX(tblAllCourses[[Prerequisite 1]:[Prerequisite 7]],MATCH($A72,tblAllCourses[Course Code],0),MATCH(G$7,tblAllCourses[[#Headers],[Prerequisite 1]:[Prerequisite 7]],0))))))</f>
        <v/>
      </c>
      <c r="H72" s="168" t="str" cm="1">
        <f t="array" ref="H72">IF(ISBLANK($A72),"",IF(ISBLANK($F72),"Course Type?",_xlfn.IFNA(IF(INDEX(tblAllCourses[[Prerequisite 1]:[Prerequisite 7]],MATCH($A72&amp;$F72,tblAllCourses[Course Code]&amp;tblAllCourses[Type],0),MATCH(H$7,tblAllCourses[[#Headers],[Prerequisite 1]:[Prerequisite 7]],0))=0,"",INDEX(tblAllCourses[[Prerequisite 1]:[Prerequisite 7]],MATCH($A72&amp;$F72,tblAllCourses[Course Code]&amp;tblAllCourses[Type],0),MATCH(H$7,tblAllCourses[[#Headers],[Prerequisite 1]:[Prerequisite 7]],0))),IF(INDEX(tblAllCourses[[Prerequisite 1]:[Prerequisite 7]],MATCH($A72,tblAllCourses[Course Code],0),MATCH(H$7,tblAllCourses[[#Headers],[Prerequisite 1]:[Prerequisite 7]],0))=0,"",INDEX(tblAllCourses[[Prerequisite 1]:[Prerequisite 7]],MATCH($A72,tblAllCourses[Course Code],0),MATCH(H$7,tblAllCourses[[#Headers],[Prerequisite 1]:[Prerequisite 7]],0))))))</f>
        <v/>
      </c>
      <c r="I72" s="168" t="str" cm="1">
        <f t="array" ref="I72">IF(ISBLANK($A72),"",IF(ISBLANK($F72),"Course Type?",_xlfn.IFNA(IF(INDEX(tblAllCourses[[Prerequisite 1]:[Prerequisite 7]],MATCH($A72&amp;$F72,tblAllCourses[Course Code]&amp;tblAllCourses[Type],0),MATCH(I$7,tblAllCourses[[#Headers],[Prerequisite 1]:[Prerequisite 7]],0))=0,"",INDEX(tblAllCourses[[Prerequisite 1]:[Prerequisite 7]],MATCH($A72&amp;$F72,tblAllCourses[Course Code]&amp;tblAllCourses[Type],0),MATCH(I$7,tblAllCourses[[#Headers],[Prerequisite 1]:[Prerequisite 7]],0))),IF(INDEX(tblAllCourses[[Prerequisite 1]:[Prerequisite 7]],MATCH($A72,tblAllCourses[Course Code],0),MATCH(I$7,tblAllCourses[[#Headers],[Prerequisite 1]:[Prerequisite 7]],0))=0,"",INDEX(tblAllCourses[[Prerequisite 1]:[Prerequisite 7]],MATCH($A72,tblAllCourses[Course Code],0),MATCH(I$7,tblAllCourses[[#Headers],[Prerequisite 1]:[Prerequisite 7]],0))))))</f>
        <v/>
      </c>
      <c r="J72" s="168" t="str" cm="1">
        <f t="array" ref="J72">IF(ISBLANK($A72),"",IF(ISBLANK($F72),"Course Type?",_xlfn.IFNA(IF(INDEX(tblAllCourses[[Prerequisite 1]:[Prerequisite 7]],MATCH($A72&amp;$F72,tblAllCourses[Course Code]&amp;tblAllCourses[Type],0),MATCH(J$7,tblAllCourses[[#Headers],[Prerequisite 1]:[Prerequisite 7]],0))=0,"",INDEX(tblAllCourses[[Prerequisite 1]:[Prerequisite 7]],MATCH($A72&amp;$F72,tblAllCourses[Course Code]&amp;tblAllCourses[Type],0),MATCH(J$7,tblAllCourses[[#Headers],[Prerequisite 1]:[Prerequisite 7]],0))),IF(INDEX(tblAllCourses[[Prerequisite 1]:[Prerequisite 7]],MATCH($A72,tblAllCourses[Course Code],0),MATCH(J$7,tblAllCourses[[#Headers],[Prerequisite 1]:[Prerequisite 7]],0))=0,"",INDEX(tblAllCourses[[Prerequisite 1]:[Prerequisite 7]],MATCH($A72,tblAllCourses[Course Code],0),MATCH(J$7,tblAllCourses[[#Headers],[Prerequisite 1]:[Prerequisite 7]],0))))))</f>
        <v/>
      </c>
      <c r="K72" s="168" t="str" cm="1">
        <f t="array" ref="K72">IF(ISBLANK($A72),"",IF(ISBLANK($F72),"Course Type?",_xlfn.IFNA(IF(INDEX(tblAllCourses[[Prerequisite 1]:[Prerequisite 7]],MATCH($A72&amp;$F72,tblAllCourses[Course Code]&amp;tblAllCourses[Type],0),MATCH(K$7,tblAllCourses[[#Headers],[Prerequisite 1]:[Prerequisite 7]],0))=0,"",INDEX(tblAllCourses[[Prerequisite 1]:[Prerequisite 7]],MATCH($A72&amp;$F72,tblAllCourses[Course Code]&amp;tblAllCourses[Type],0),MATCH(K$7,tblAllCourses[[#Headers],[Prerequisite 1]:[Prerequisite 7]],0))),IF(INDEX(tblAllCourses[[Prerequisite 1]:[Prerequisite 7]],MATCH($A72,tblAllCourses[Course Code],0),MATCH(K$7,tblAllCourses[[#Headers],[Prerequisite 1]:[Prerequisite 7]],0))=0,"",INDEX(tblAllCourses[[Prerequisite 1]:[Prerequisite 7]],MATCH($A72,tblAllCourses[Course Code],0),MATCH(K$7,tblAllCourses[[#Headers],[Prerequisite 1]:[Prerequisite 7]],0))))))</f>
        <v/>
      </c>
      <c r="L72" s="168" t="str" cm="1">
        <f t="array" ref="L72">IF(ISBLANK($A72),"",IF(ISBLANK($F72),"Course Type?",_xlfn.IFNA(IF(INDEX(tblAllCourses[[Prerequisite 1]:[Prerequisite 7]],MATCH($A72&amp;$F72,tblAllCourses[Course Code]&amp;tblAllCourses[Type],0),MATCH(L$7,tblAllCourses[[#Headers],[Prerequisite 1]:[Prerequisite 7]],0))=0,"",INDEX(tblAllCourses[[Prerequisite 1]:[Prerequisite 7]],MATCH($A72&amp;$F72,tblAllCourses[Course Code]&amp;tblAllCourses[Type],0),MATCH(L$7,tblAllCourses[[#Headers],[Prerequisite 1]:[Prerequisite 7]],0))),IF(INDEX(tblAllCourses[[Prerequisite 1]:[Prerequisite 7]],MATCH($A72,tblAllCourses[Course Code],0),MATCH(L$7,tblAllCourses[[#Headers],[Prerequisite 1]:[Prerequisite 7]],0))=0,"",INDEX(tblAllCourses[[Prerequisite 1]:[Prerequisite 7]],MATCH($A72,tblAllCourses[Course Code],0),MATCH(L$7,tblAllCourses[[#Headers],[Prerequisite 1]:[Prerequisite 7]],0))))))</f>
        <v/>
      </c>
      <c r="M72" s="168" t="str" cm="1">
        <f t="array" ref="M72">IF(ISBLANK($A72),"",IF(ISBLANK($F72),"Course Type?",_xlfn.IFNA(IF(INDEX(tblAllCourses[[Prerequisite 1]:[Prerequisite 7]],MATCH($A72&amp;$F72,tblAllCourses[Course Code]&amp;tblAllCourses[Type],0),MATCH(M$7,tblAllCourses[[#Headers],[Prerequisite 1]:[Prerequisite 7]],0))=0,"",INDEX(tblAllCourses[[Prerequisite 1]:[Prerequisite 7]],MATCH($A72&amp;$F72,tblAllCourses[Course Code]&amp;tblAllCourses[Type],0),MATCH(M$7,tblAllCourses[[#Headers],[Prerequisite 1]:[Prerequisite 7]],0))),IF(INDEX(tblAllCourses[[Prerequisite 1]:[Prerequisite 7]],MATCH($A72,tblAllCourses[Course Code],0),MATCH(M$7,tblAllCourses[[#Headers],[Prerequisite 1]:[Prerequisite 7]],0))=0,"",INDEX(tblAllCourses[[Prerequisite 1]:[Prerequisite 7]],MATCH($A72,tblAllCourses[Course Code],0),MATCH(M$7,tblAllCourses[[#Headers],[Prerequisite 1]:[Prerequisite 7]],0))))))</f>
        <v/>
      </c>
      <c r="N72" s="24"/>
      <c r="O72" s="58" t="str" cm="1">
        <f t="array" ref="O72">IF(OR(A72="",F72="Bus Spec"),"",IF(ISNA(MATCH(A72&amp;"MSME",tblAllCourses[Course Code]&amp;tblAllCourses[School],0)),"Non-MSME","MSME"))</f>
        <v/>
      </c>
      <c r="P72" s="58" t="b">
        <f t="shared" ca="1" si="6"/>
        <v>0</v>
      </c>
      <c r="Q72" s="58" t="b">
        <f t="shared" ca="1" si="7"/>
        <v>0</v>
      </c>
      <c r="R72" s="58" t="b">
        <f t="shared" si="8"/>
        <v>0</v>
      </c>
      <c r="S72" s="58" t="b" cm="1">
        <f t="array" ref="S72">AND($A72&lt;&gt;"",$F72=S$50,ISNA(MATCH($A72&amp;S$50&amp;$I$5,tblAllCourses[Course Code]&amp;tblAllCourses[Type]&amp;tblAllCourses[Major],0)))</f>
        <v>0</v>
      </c>
    </row>
    <row r="73" spans="1:19" x14ac:dyDescent="0.55000000000000004">
      <c r="A73" s="101"/>
      <c r="B73" s="10" t="str">
        <f>IF(ISBLANK(A73),IF(AND($I$5="DBM",COUNTIF($A$8:$A$83,"BDM3405")=0),"Must take BDM3405 Database Systems","Bus Spec/Prof Cert Courses + 1 Free Elective Course"),_xlfn.IFNA(VLOOKUP(A73,'Not Allowed'!$A$3:$B$31,2,FALSE),_xlfn.IFNA(VLOOKUP(A73,tblAllCourses[[Course Code]:[Course Title]],2,FALSE),"Non-MSME Course")))</f>
        <v>Bus Spec/Prof Cert Courses + 1 Free Elective Course</v>
      </c>
      <c r="C73" s="13">
        <v>3</v>
      </c>
      <c r="D73" s="23"/>
      <c r="E73" s="9" t="str">
        <f>IF(_xlfn.IFNA(VLOOKUP(D73,Tables!$D$2:$E$11,2,FALSE),0)&gt;=_xlfn.IFNA(VLOOKUP(VLOOKUP(F73,Tables!$A$2:$B$11,2,FALSE),Tables!$D$2:$E$11,2,FALSE),1),"Pass","")</f>
        <v/>
      </c>
      <c r="F73" s="24" t="s">
        <v>799</v>
      </c>
      <c r="G73" s="168" t="str" cm="1">
        <f t="array" ref="G73">IF(ISBLANK($A73),"",IF(ISBLANK($F73),"Course Type?",_xlfn.IFNA(IF(INDEX(tblAllCourses[[Prerequisite 1]:[Prerequisite 7]],MATCH($A73&amp;$F73,tblAllCourses[Course Code]&amp;tblAllCourses[Type],0),MATCH(G$7,tblAllCourses[[#Headers],[Prerequisite 1]:[Prerequisite 7]],0))=0,"",INDEX(tblAllCourses[[Prerequisite 1]:[Prerequisite 7]],MATCH($A73&amp;$F73,tblAllCourses[Course Code]&amp;tblAllCourses[Type],0),MATCH(G$7,tblAllCourses[[#Headers],[Prerequisite 1]:[Prerequisite 7]],0))),IF(INDEX(tblAllCourses[[Prerequisite 1]:[Prerequisite 7]],MATCH($A73,tblAllCourses[Course Code],0),MATCH(G$7,tblAllCourses[[#Headers],[Prerequisite 1]:[Prerequisite 7]],0))=0,"",INDEX(tblAllCourses[[Prerequisite 1]:[Prerequisite 7]],MATCH($A73,tblAllCourses[Course Code],0),MATCH(G$7,tblAllCourses[[#Headers],[Prerequisite 1]:[Prerequisite 7]],0))))))</f>
        <v/>
      </c>
      <c r="H73" s="168" t="str" cm="1">
        <f t="array" ref="H73">IF(ISBLANK($A73),"",IF(ISBLANK($F73),"Course Type?",_xlfn.IFNA(IF(INDEX(tblAllCourses[[Prerequisite 1]:[Prerequisite 7]],MATCH($A73&amp;$F73,tblAllCourses[Course Code]&amp;tblAllCourses[Type],0),MATCH(H$7,tblAllCourses[[#Headers],[Prerequisite 1]:[Prerequisite 7]],0))=0,"",INDEX(tblAllCourses[[Prerequisite 1]:[Prerequisite 7]],MATCH($A73&amp;$F73,tblAllCourses[Course Code]&amp;tblAllCourses[Type],0),MATCH(H$7,tblAllCourses[[#Headers],[Prerequisite 1]:[Prerequisite 7]],0))),IF(INDEX(tblAllCourses[[Prerequisite 1]:[Prerequisite 7]],MATCH($A73,tblAllCourses[Course Code],0),MATCH(H$7,tblAllCourses[[#Headers],[Prerequisite 1]:[Prerequisite 7]],0))=0,"",INDEX(tblAllCourses[[Prerequisite 1]:[Prerequisite 7]],MATCH($A73,tblAllCourses[Course Code],0),MATCH(H$7,tblAllCourses[[#Headers],[Prerequisite 1]:[Prerequisite 7]],0))))))</f>
        <v/>
      </c>
      <c r="I73" s="168" t="str" cm="1">
        <f t="array" ref="I73">IF(ISBLANK($A73),"",IF(ISBLANK($F73),"Course Type?",_xlfn.IFNA(IF(INDEX(tblAllCourses[[Prerequisite 1]:[Prerequisite 7]],MATCH($A73&amp;$F73,tblAllCourses[Course Code]&amp;tblAllCourses[Type],0),MATCH(I$7,tblAllCourses[[#Headers],[Prerequisite 1]:[Prerequisite 7]],0))=0,"",INDEX(tblAllCourses[[Prerequisite 1]:[Prerequisite 7]],MATCH($A73&amp;$F73,tblAllCourses[Course Code]&amp;tblAllCourses[Type],0),MATCH(I$7,tblAllCourses[[#Headers],[Prerequisite 1]:[Prerequisite 7]],0))),IF(INDEX(tblAllCourses[[Prerequisite 1]:[Prerequisite 7]],MATCH($A73,tblAllCourses[Course Code],0),MATCH(I$7,tblAllCourses[[#Headers],[Prerequisite 1]:[Prerequisite 7]],0))=0,"",INDEX(tblAllCourses[[Prerequisite 1]:[Prerequisite 7]],MATCH($A73,tblAllCourses[Course Code],0),MATCH(I$7,tblAllCourses[[#Headers],[Prerequisite 1]:[Prerequisite 7]],0))))))</f>
        <v/>
      </c>
      <c r="J73" s="168" t="str" cm="1">
        <f t="array" ref="J73">IF(ISBLANK($A73),"",IF(ISBLANK($F73),"Course Type?",_xlfn.IFNA(IF(INDEX(tblAllCourses[[Prerequisite 1]:[Prerequisite 7]],MATCH($A73&amp;$F73,tblAllCourses[Course Code]&amp;tblAllCourses[Type],0),MATCH(J$7,tblAllCourses[[#Headers],[Prerequisite 1]:[Prerequisite 7]],0))=0,"",INDEX(tblAllCourses[[Prerequisite 1]:[Prerequisite 7]],MATCH($A73&amp;$F73,tblAllCourses[Course Code]&amp;tblAllCourses[Type],0),MATCH(J$7,tblAllCourses[[#Headers],[Prerequisite 1]:[Prerequisite 7]],0))),IF(INDEX(tblAllCourses[[Prerequisite 1]:[Prerequisite 7]],MATCH($A73,tblAllCourses[Course Code],0),MATCH(J$7,tblAllCourses[[#Headers],[Prerequisite 1]:[Prerequisite 7]],0))=0,"",INDEX(tblAllCourses[[Prerequisite 1]:[Prerequisite 7]],MATCH($A73,tblAllCourses[Course Code],0),MATCH(J$7,tblAllCourses[[#Headers],[Prerequisite 1]:[Prerequisite 7]],0))))))</f>
        <v/>
      </c>
      <c r="K73" s="168" t="str" cm="1">
        <f t="array" ref="K73">IF(ISBLANK($A73),"",IF(ISBLANK($F73),"Course Type?",_xlfn.IFNA(IF(INDEX(tblAllCourses[[Prerequisite 1]:[Prerequisite 7]],MATCH($A73&amp;$F73,tblAllCourses[Course Code]&amp;tblAllCourses[Type],0),MATCH(K$7,tblAllCourses[[#Headers],[Prerequisite 1]:[Prerequisite 7]],0))=0,"",INDEX(tblAllCourses[[Prerequisite 1]:[Prerequisite 7]],MATCH($A73&amp;$F73,tblAllCourses[Course Code]&amp;tblAllCourses[Type],0),MATCH(K$7,tblAllCourses[[#Headers],[Prerequisite 1]:[Prerequisite 7]],0))),IF(INDEX(tblAllCourses[[Prerequisite 1]:[Prerequisite 7]],MATCH($A73,tblAllCourses[Course Code],0),MATCH(K$7,tblAllCourses[[#Headers],[Prerequisite 1]:[Prerequisite 7]],0))=0,"",INDEX(tblAllCourses[[Prerequisite 1]:[Prerequisite 7]],MATCH($A73,tblAllCourses[Course Code],0),MATCH(K$7,tblAllCourses[[#Headers],[Prerequisite 1]:[Prerequisite 7]],0))))))</f>
        <v/>
      </c>
      <c r="L73" s="168" t="str" cm="1">
        <f t="array" ref="L73">IF(ISBLANK($A73),"",IF(ISBLANK($F73),"Course Type?",_xlfn.IFNA(IF(INDEX(tblAllCourses[[Prerequisite 1]:[Prerequisite 7]],MATCH($A73&amp;$F73,tblAllCourses[Course Code]&amp;tblAllCourses[Type],0),MATCH(L$7,tblAllCourses[[#Headers],[Prerequisite 1]:[Prerequisite 7]],0))=0,"",INDEX(tblAllCourses[[Prerequisite 1]:[Prerequisite 7]],MATCH($A73&amp;$F73,tblAllCourses[Course Code]&amp;tblAllCourses[Type],0),MATCH(L$7,tblAllCourses[[#Headers],[Prerequisite 1]:[Prerequisite 7]],0))),IF(INDEX(tblAllCourses[[Prerequisite 1]:[Prerequisite 7]],MATCH($A73,tblAllCourses[Course Code],0),MATCH(L$7,tblAllCourses[[#Headers],[Prerequisite 1]:[Prerequisite 7]],0))=0,"",INDEX(tblAllCourses[[Prerequisite 1]:[Prerequisite 7]],MATCH($A73,tblAllCourses[Course Code],0),MATCH(L$7,tblAllCourses[[#Headers],[Prerequisite 1]:[Prerequisite 7]],0))))))</f>
        <v/>
      </c>
      <c r="M73" s="168" t="str" cm="1">
        <f t="array" ref="M73">IF(ISBLANK($A73),"",IF(ISBLANK($F73),"Course Type?",_xlfn.IFNA(IF(INDEX(tblAllCourses[[Prerequisite 1]:[Prerequisite 7]],MATCH($A73&amp;$F73,tblAllCourses[Course Code]&amp;tblAllCourses[Type],0),MATCH(M$7,tblAllCourses[[#Headers],[Prerequisite 1]:[Prerequisite 7]],0))=0,"",INDEX(tblAllCourses[[Prerequisite 1]:[Prerequisite 7]],MATCH($A73&amp;$F73,tblAllCourses[Course Code]&amp;tblAllCourses[Type],0),MATCH(M$7,tblAllCourses[[#Headers],[Prerequisite 1]:[Prerequisite 7]],0))),IF(INDEX(tblAllCourses[[Prerequisite 1]:[Prerequisite 7]],MATCH($A73,tblAllCourses[Course Code],0),MATCH(M$7,tblAllCourses[[#Headers],[Prerequisite 1]:[Prerequisite 7]],0))=0,"",INDEX(tblAllCourses[[Prerequisite 1]:[Prerequisite 7]],MATCH($A73,tblAllCourses[Course Code],0),MATCH(M$7,tblAllCourses[[#Headers],[Prerequisite 1]:[Prerequisite 7]],0))))))</f>
        <v/>
      </c>
      <c r="N73" s="24"/>
      <c r="O73" s="58" t="str" cm="1">
        <f t="array" ref="O73">IF(OR(A73="",F73="Bus Spec"),"",IF(ISNA(MATCH(A73&amp;"MSME",tblAllCourses[Course Code]&amp;tblAllCourses[School],0)),"Non-MSME","MSME"))</f>
        <v/>
      </c>
      <c r="P73" s="58" t="b">
        <f t="shared" ca="1" si="6"/>
        <v>0</v>
      </c>
      <c r="Q73" s="58" t="b">
        <f t="shared" ca="1" si="7"/>
        <v>0</v>
      </c>
      <c r="R73" s="58" t="b">
        <f t="shared" si="8"/>
        <v>0</v>
      </c>
      <c r="S73" s="58" t="b" cm="1">
        <f t="array" ref="S73">AND($A73&lt;&gt;"",$F73=S$50,ISNA(MATCH($A73&amp;S$50&amp;$I$5,tblAllCourses[Course Code]&amp;tblAllCourses[Type]&amp;tblAllCourses[Major],0)))</f>
        <v>0</v>
      </c>
    </row>
    <row r="74" spans="1:19" x14ac:dyDescent="0.55000000000000004">
      <c r="A74" s="101"/>
      <c r="B74" s="10" t="str">
        <f>IF(ISBLANK(A74),IF(AND($I$5="DBM",COUNTIF($A$8:$A$83,"BDM3405")=0),"Must take BDM3405 Database Systems","Bus Spec/Prof Cert Courses + 1 Free Elective Course"),_xlfn.IFNA(VLOOKUP(A74,'Not Allowed'!$A$3:$B$31,2,FALSE),_xlfn.IFNA(VLOOKUP(A74,tblAllCourses[[Course Code]:[Course Title]],2,FALSE),"Non-MSME Course")))</f>
        <v>Bus Spec/Prof Cert Courses + 1 Free Elective Course</v>
      </c>
      <c r="C74" s="13">
        <v>3</v>
      </c>
      <c r="D74" s="23"/>
      <c r="E74" s="9" t="str">
        <f>IF(_xlfn.IFNA(VLOOKUP(D74,Tables!$D$2:$E$11,2,FALSE),0)&gt;=_xlfn.IFNA(VLOOKUP(VLOOKUP(F74,Tables!$A$2:$B$11,2,FALSE),Tables!$D$2:$E$11,2,FALSE),1),"Pass","")</f>
        <v/>
      </c>
      <c r="F74" s="24" t="s">
        <v>799</v>
      </c>
      <c r="G74" s="168" t="str" cm="1">
        <f t="array" ref="G74">IF(ISBLANK($A74),"",IF(ISBLANK($F74),"Course Type?",_xlfn.IFNA(IF(INDEX(tblAllCourses[[Prerequisite 1]:[Prerequisite 7]],MATCH($A74&amp;$F74,tblAllCourses[Course Code]&amp;tblAllCourses[Type],0),MATCH(G$7,tblAllCourses[[#Headers],[Prerequisite 1]:[Prerequisite 7]],0))=0,"",INDEX(tblAllCourses[[Prerequisite 1]:[Prerequisite 7]],MATCH($A74&amp;$F74,tblAllCourses[Course Code]&amp;tblAllCourses[Type],0),MATCH(G$7,tblAllCourses[[#Headers],[Prerequisite 1]:[Prerequisite 7]],0))),IF(INDEX(tblAllCourses[[Prerequisite 1]:[Prerequisite 7]],MATCH($A74,tblAllCourses[Course Code],0),MATCH(G$7,tblAllCourses[[#Headers],[Prerequisite 1]:[Prerequisite 7]],0))=0,"",INDEX(tblAllCourses[[Prerequisite 1]:[Prerequisite 7]],MATCH($A74,tblAllCourses[Course Code],0),MATCH(G$7,tblAllCourses[[#Headers],[Prerequisite 1]:[Prerequisite 7]],0))))))</f>
        <v/>
      </c>
      <c r="H74" s="168" t="str" cm="1">
        <f t="array" ref="H74">IF(ISBLANK($A74),"",IF(ISBLANK($F74),"Course Type?",_xlfn.IFNA(IF(INDEX(tblAllCourses[[Prerequisite 1]:[Prerequisite 7]],MATCH($A74&amp;$F74,tblAllCourses[Course Code]&amp;tblAllCourses[Type],0),MATCH(H$7,tblAllCourses[[#Headers],[Prerequisite 1]:[Prerequisite 7]],0))=0,"",INDEX(tblAllCourses[[Prerequisite 1]:[Prerequisite 7]],MATCH($A74&amp;$F74,tblAllCourses[Course Code]&amp;tblAllCourses[Type],0),MATCH(H$7,tblAllCourses[[#Headers],[Prerequisite 1]:[Prerequisite 7]],0))),IF(INDEX(tblAllCourses[[Prerequisite 1]:[Prerequisite 7]],MATCH($A74,tblAllCourses[Course Code],0),MATCH(H$7,tblAllCourses[[#Headers],[Prerequisite 1]:[Prerequisite 7]],0))=0,"",INDEX(tblAllCourses[[Prerequisite 1]:[Prerequisite 7]],MATCH($A74,tblAllCourses[Course Code],0),MATCH(H$7,tblAllCourses[[#Headers],[Prerequisite 1]:[Prerequisite 7]],0))))))</f>
        <v/>
      </c>
      <c r="I74" s="168" t="str" cm="1">
        <f t="array" ref="I74">IF(ISBLANK($A74),"",IF(ISBLANK($F74),"Course Type?",_xlfn.IFNA(IF(INDEX(tblAllCourses[[Prerequisite 1]:[Prerequisite 7]],MATCH($A74&amp;$F74,tblAllCourses[Course Code]&amp;tblAllCourses[Type],0),MATCH(I$7,tblAllCourses[[#Headers],[Prerequisite 1]:[Prerequisite 7]],0))=0,"",INDEX(tblAllCourses[[Prerequisite 1]:[Prerequisite 7]],MATCH($A74&amp;$F74,tblAllCourses[Course Code]&amp;tblAllCourses[Type],0),MATCH(I$7,tblAllCourses[[#Headers],[Prerequisite 1]:[Prerequisite 7]],0))),IF(INDEX(tblAllCourses[[Prerequisite 1]:[Prerequisite 7]],MATCH($A74,tblAllCourses[Course Code],0),MATCH(I$7,tblAllCourses[[#Headers],[Prerequisite 1]:[Prerequisite 7]],0))=0,"",INDEX(tblAllCourses[[Prerequisite 1]:[Prerequisite 7]],MATCH($A74,tblAllCourses[Course Code],0),MATCH(I$7,tblAllCourses[[#Headers],[Prerequisite 1]:[Prerequisite 7]],0))))))</f>
        <v/>
      </c>
      <c r="J74" s="168" t="str" cm="1">
        <f t="array" ref="J74">IF(ISBLANK($A74),"",IF(ISBLANK($F74),"Course Type?",_xlfn.IFNA(IF(INDEX(tblAllCourses[[Prerequisite 1]:[Prerequisite 7]],MATCH($A74&amp;$F74,tblAllCourses[Course Code]&amp;tblAllCourses[Type],0),MATCH(J$7,tblAllCourses[[#Headers],[Prerequisite 1]:[Prerequisite 7]],0))=0,"",INDEX(tblAllCourses[[Prerequisite 1]:[Prerequisite 7]],MATCH($A74&amp;$F74,tblAllCourses[Course Code]&amp;tblAllCourses[Type],0),MATCH(J$7,tblAllCourses[[#Headers],[Prerequisite 1]:[Prerequisite 7]],0))),IF(INDEX(tblAllCourses[[Prerequisite 1]:[Prerequisite 7]],MATCH($A74,tblAllCourses[Course Code],0),MATCH(J$7,tblAllCourses[[#Headers],[Prerequisite 1]:[Prerequisite 7]],0))=0,"",INDEX(tblAllCourses[[Prerequisite 1]:[Prerequisite 7]],MATCH($A74,tblAllCourses[Course Code],0),MATCH(J$7,tblAllCourses[[#Headers],[Prerequisite 1]:[Prerequisite 7]],0))))))</f>
        <v/>
      </c>
      <c r="K74" s="168" t="str" cm="1">
        <f t="array" ref="K74">IF(ISBLANK($A74),"",IF(ISBLANK($F74),"Course Type?",_xlfn.IFNA(IF(INDEX(tblAllCourses[[Prerequisite 1]:[Prerequisite 7]],MATCH($A74&amp;$F74,tblAllCourses[Course Code]&amp;tblAllCourses[Type],0),MATCH(K$7,tblAllCourses[[#Headers],[Prerequisite 1]:[Prerequisite 7]],0))=0,"",INDEX(tblAllCourses[[Prerequisite 1]:[Prerequisite 7]],MATCH($A74&amp;$F74,tblAllCourses[Course Code]&amp;tblAllCourses[Type],0),MATCH(K$7,tblAllCourses[[#Headers],[Prerequisite 1]:[Prerequisite 7]],0))),IF(INDEX(tblAllCourses[[Prerequisite 1]:[Prerequisite 7]],MATCH($A74,tblAllCourses[Course Code],0),MATCH(K$7,tblAllCourses[[#Headers],[Prerequisite 1]:[Prerequisite 7]],0))=0,"",INDEX(tblAllCourses[[Prerequisite 1]:[Prerequisite 7]],MATCH($A74,tblAllCourses[Course Code],0),MATCH(K$7,tblAllCourses[[#Headers],[Prerequisite 1]:[Prerequisite 7]],0))))))</f>
        <v/>
      </c>
      <c r="L74" s="168" t="str" cm="1">
        <f t="array" ref="L74">IF(ISBLANK($A74),"",IF(ISBLANK($F74),"Course Type?",_xlfn.IFNA(IF(INDEX(tblAllCourses[[Prerequisite 1]:[Prerequisite 7]],MATCH($A74&amp;$F74,tblAllCourses[Course Code]&amp;tblAllCourses[Type],0),MATCH(L$7,tblAllCourses[[#Headers],[Prerequisite 1]:[Prerequisite 7]],0))=0,"",INDEX(tblAllCourses[[Prerequisite 1]:[Prerequisite 7]],MATCH($A74&amp;$F74,tblAllCourses[Course Code]&amp;tblAllCourses[Type],0),MATCH(L$7,tblAllCourses[[#Headers],[Prerequisite 1]:[Prerequisite 7]],0))),IF(INDEX(tblAllCourses[[Prerequisite 1]:[Prerequisite 7]],MATCH($A74,tblAllCourses[Course Code],0),MATCH(L$7,tblAllCourses[[#Headers],[Prerequisite 1]:[Prerequisite 7]],0))=0,"",INDEX(tblAllCourses[[Prerequisite 1]:[Prerequisite 7]],MATCH($A74,tblAllCourses[Course Code],0),MATCH(L$7,tblAllCourses[[#Headers],[Prerequisite 1]:[Prerequisite 7]],0))))))</f>
        <v/>
      </c>
      <c r="M74" s="168" t="str" cm="1">
        <f t="array" ref="M74">IF(ISBLANK($A74),"",IF(ISBLANK($F74),"Course Type?",_xlfn.IFNA(IF(INDEX(tblAllCourses[[Prerequisite 1]:[Prerequisite 7]],MATCH($A74&amp;$F74,tblAllCourses[Course Code]&amp;tblAllCourses[Type],0),MATCH(M$7,tblAllCourses[[#Headers],[Prerequisite 1]:[Prerequisite 7]],0))=0,"",INDEX(tblAllCourses[[Prerequisite 1]:[Prerequisite 7]],MATCH($A74&amp;$F74,tblAllCourses[Course Code]&amp;tblAllCourses[Type],0),MATCH(M$7,tblAllCourses[[#Headers],[Prerequisite 1]:[Prerequisite 7]],0))),IF(INDEX(tblAllCourses[[Prerequisite 1]:[Prerequisite 7]],MATCH($A74,tblAllCourses[Course Code],0),MATCH(M$7,tblAllCourses[[#Headers],[Prerequisite 1]:[Prerequisite 7]],0))=0,"",INDEX(tblAllCourses[[Prerequisite 1]:[Prerequisite 7]],MATCH($A74,tblAllCourses[Course Code],0),MATCH(M$7,tblAllCourses[[#Headers],[Prerequisite 1]:[Prerequisite 7]],0))))))</f>
        <v/>
      </c>
      <c r="N74" s="24"/>
      <c r="O74" s="58" t="str" cm="1">
        <f t="array" ref="O74">IF(OR(A74="",F74="Bus Spec"),"",IF(ISNA(MATCH(A74&amp;"MSME",tblAllCourses[Course Code]&amp;tblAllCourses[School],0)),"Non-MSME","MSME"))</f>
        <v/>
      </c>
      <c r="P74" s="58" t="b">
        <f t="shared" ca="1" si="6"/>
        <v>0</v>
      </c>
      <c r="Q74" s="58" t="b">
        <f t="shared" ca="1" si="7"/>
        <v>0</v>
      </c>
      <c r="R74" s="58" t="b">
        <f t="shared" si="8"/>
        <v>0</v>
      </c>
      <c r="S74" s="58" t="b" cm="1">
        <f t="array" ref="S74">AND($A74&lt;&gt;"",$F74=S$50,ISNA(MATCH($A74&amp;S$50&amp;$I$5,tblAllCourses[Course Code]&amp;tblAllCourses[Type]&amp;tblAllCourses[Major],0)))</f>
        <v>0</v>
      </c>
    </row>
    <row r="75" spans="1:19" x14ac:dyDescent="0.55000000000000004">
      <c r="A75" s="101"/>
      <c r="B75" s="10" t="str">
        <f>IF(ISBLANK(A75),IF(AND($I$5="DBM",COUNTIF($A$8:$A$83,"BDM3405")=0),"Must take BDM3405 Database Systems","Bus Spec/Prof Cert Courses + 1 Free Elective Course"),_xlfn.IFNA(VLOOKUP(A75,'Not Allowed'!$A$3:$B$31,2,FALSE),_xlfn.IFNA(VLOOKUP(A75,tblAllCourses[[Course Code]:[Course Title]],2,FALSE),"Non-MSME Course")))</f>
        <v>Bus Spec/Prof Cert Courses + 1 Free Elective Course</v>
      </c>
      <c r="C75" s="13">
        <v>3</v>
      </c>
      <c r="D75" s="23"/>
      <c r="E75" s="9" t="str">
        <f>IF(_xlfn.IFNA(VLOOKUP(D75,Tables!$D$2:$E$11,2,FALSE),0)&gt;=_xlfn.IFNA(VLOOKUP(VLOOKUP(F75,Tables!$A$2:$B$11,2,FALSE),Tables!$D$2:$E$11,2,FALSE),1),"Pass","")</f>
        <v/>
      </c>
      <c r="F75" s="24" t="s">
        <v>917</v>
      </c>
      <c r="G75" s="168" t="str" cm="1">
        <f t="array" ref="G75">IF(ISBLANK($A75),"",IF(ISBLANK($F75),"Course Type?",_xlfn.IFNA(IF(INDEX(tblAllCourses[[Prerequisite 1]:[Prerequisite 7]],MATCH($A75&amp;$F75,tblAllCourses[Course Code]&amp;tblAllCourses[Type],0),MATCH(G$7,tblAllCourses[[#Headers],[Prerequisite 1]:[Prerequisite 7]],0))=0,"",INDEX(tblAllCourses[[Prerequisite 1]:[Prerequisite 7]],MATCH($A75&amp;$F75,tblAllCourses[Course Code]&amp;tblAllCourses[Type],0),MATCH(G$7,tblAllCourses[[#Headers],[Prerequisite 1]:[Prerequisite 7]],0))),IF(INDEX(tblAllCourses[[Prerequisite 1]:[Prerequisite 7]],MATCH($A75,tblAllCourses[Course Code],0),MATCH(G$7,tblAllCourses[[#Headers],[Prerequisite 1]:[Prerequisite 7]],0))=0,"",INDEX(tblAllCourses[[Prerequisite 1]:[Prerequisite 7]],MATCH($A75,tblAllCourses[Course Code],0),MATCH(G$7,tblAllCourses[[#Headers],[Prerequisite 1]:[Prerequisite 7]],0))))))</f>
        <v/>
      </c>
      <c r="H75" s="168" t="str" cm="1">
        <f t="array" ref="H75">IF(ISBLANK($A75),"",IF(ISBLANK($F75),"Course Type?",_xlfn.IFNA(IF(INDEX(tblAllCourses[[Prerequisite 1]:[Prerequisite 7]],MATCH($A75&amp;$F75,tblAllCourses[Course Code]&amp;tblAllCourses[Type],0),MATCH(H$7,tblAllCourses[[#Headers],[Prerequisite 1]:[Prerequisite 7]],0))=0,"",INDEX(tblAllCourses[[Prerequisite 1]:[Prerequisite 7]],MATCH($A75&amp;$F75,tblAllCourses[Course Code]&amp;tblAllCourses[Type],0),MATCH(H$7,tblAllCourses[[#Headers],[Prerequisite 1]:[Prerequisite 7]],0))),IF(INDEX(tblAllCourses[[Prerequisite 1]:[Prerequisite 7]],MATCH($A75,tblAllCourses[Course Code],0),MATCH(H$7,tblAllCourses[[#Headers],[Prerequisite 1]:[Prerequisite 7]],0))=0,"",INDEX(tblAllCourses[[Prerequisite 1]:[Prerequisite 7]],MATCH($A75,tblAllCourses[Course Code],0),MATCH(H$7,tblAllCourses[[#Headers],[Prerequisite 1]:[Prerequisite 7]],0))))))</f>
        <v/>
      </c>
      <c r="I75" s="168" t="str" cm="1">
        <f t="array" ref="I75">IF(ISBLANK($A75),"",IF(ISBLANK($F75),"Course Type?",_xlfn.IFNA(IF(INDEX(tblAllCourses[[Prerequisite 1]:[Prerequisite 7]],MATCH($A75&amp;$F75,tblAllCourses[Course Code]&amp;tblAllCourses[Type],0),MATCH(I$7,tblAllCourses[[#Headers],[Prerequisite 1]:[Prerequisite 7]],0))=0,"",INDEX(tblAllCourses[[Prerequisite 1]:[Prerequisite 7]],MATCH($A75&amp;$F75,tblAllCourses[Course Code]&amp;tblAllCourses[Type],0),MATCH(I$7,tblAllCourses[[#Headers],[Prerequisite 1]:[Prerequisite 7]],0))),IF(INDEX(tblAllCourses[[Prerequisite 1]:[Prerequisite 7]],MATCH($A75,tblAllCourses[Course Code],0),MATCH(I$7,tblAllCourses[[#Headers],[Prerequisite 1]:[Prerequisite 7]],0))=0,"",INDEX(tblAllCourses[[Prerequisite 1]:[Prerequisite 7]],MATCH($A75,tblAllCourses[Course Code],0),MATCH(I$7,tblAllCourses[[#Headers],[Prerequisite 1]:[Prerequisite 7]],0))))))</f>
        <v/>
      </c>
      <c r="J75" s="168" t="str" cm="1">
        <f t="array" ref="J75">IF(ISBLANK($A75),"",IF(ISBLANK($F75),"Course Type?",_xlfn.IFNA(IF(INDEX(tblAllCourses[[Prerequisite 1]:[Prerequisite 7]],MATCH($A75&amp;$F75,tblAllCourses[Course Code]&amp;tblAllCourses[Type],0),MATCH(J$7,tblAllCourses[[#Headers],[Prerequisite 1]:[Prerequisite 7]],0))=0,"",INDEX(tblAllCourses[[Prerequisite 1]:[Prerequisite 7]],MATCH($A75&amp;$F75,tblAllCourses[Course Code]&amp;tblAllCourses[Type],0),MATCH(J$7,tblAllCourses[[#Headers],[Prerequisite 1]:[Prerequisite 7]],0))),IF(INDEX(tblAllCourses[[Prerequisite 1]:[Prerequisite 7]],MATCH($A75,tblAllCourses[Course Code],0),MATCH(J$7,tblAllCourses[[#Headers],[Prerequisite 1]:[Prerequisite 7]],0))=0,"",INDEX(tblAllCourses[[Prerequisite 1]:[Prerequisite 7]],MATCH($A75,tblAllCourses[Course Code],0),MATCH(J$7,tblAllCourses[[#Headers],[Prerequisite 1]:[Prerequisite 7]],0))))))</f>
        <v/>
      </c>
      <c r="K75" s="168" t="str" cm="1">
        <f t="array" ref="K75">IF(ISBLANK($A75),"",IF(ISBLANK($F75),"Course Type?",_xlfn.IFNA(IF(INDEX(tblAllCourses[[Prerequisite 1]:[Prerequisite 7]],MATCH($A75&amp;$F75,tblAllCourses[Course Code]&amp;tblAllCourses[Type],0),MATCH(K$7,tblAllCourses[[#Headers],[Prerequisite 1]:[Prerequisite 7]],0))=0,"",INDEX(tblAllCourses[[Prerequisite 1]:[Prerequisite 7]],MATCH($A75&amp;$F75,tblAllCourses[Course Code]&amp;tblAllCourses[Type],0),MATCH(K$7,tblAllCourses[[#Headers],[Prerequisite 1]:[Prerequisite 7]],0))),IF(INDEX(tblAllCourses[[Prerequisite 1]:[Prerequisite 7]],MATCH($A75,tblAllCourses[Course Code],0),MATCH(K$7,tblAllCourses[[#Headers],[Prerequisite 1]:[Prerequisite 7]],0))=0,"",INDEX(tblAllCourses[[Prerequisite 1]:[Prerequisite 7]],MATCH($A75,tblAllCourses[Course Code],0),MATCH(K$7,tblAllCourses[[#Headers],[Prerequisite 1]:[Prerequisite 7]],0))))))</f>
        <v/>
      </c>
      <c r="L75" s="168" t="str" cm="1">
        <f t="array" ref="L75">IF(ISBLANK($A75),"",IF(ISBLANK($F75),"Course Type?",_xlfn.IFNA(IF(INDEX(tblAllCourses[[Prerequisite 1]:[Prerequisite 7]],MATCH($A75&amp;$F75,tblAllCourses[Course Code]&amp;tblAllCourses[Type],0),MATCH(L$7,tblAllCourses[[#Headers],[Prerequisite 1]:[Prerequisite 7]],0))=0,"",INDEX(tblAllCourses[[Prerequisite 1]:[Prerequisite 7]],MATCH($A75&amp;$F75,tblAllCourses[Course Code]&amp;tblAllCourses[Type],0),MATCH(L$7,tblAllCourses[[#Headers],[Prerequisite 1]:[Prerequisite 7]],0))),IF(INDEX(tblAllCourses[[Prerequisite 1]:[Prerequisite 7]],MATCH($A75,tblAllCourses[Course Code],0),MATCH(L$7,tblAllCourses[[#Headers],[Prerequisite 1]:[Prerequisite 7]],0))=0,"",INDEX(tblAllCourses[[Prerequisite 1]:[Prerequisite 7]],MATCH($A75,tblAllCourses[Course Code],0),MATCH(L$7,tblAllCourses[[#Headers],[Prerequisite 1]:[Prerequisite 7]],0))))))</f>
        <v/>
      </c>
      <c r="M75" s="168" t="str" cm="1">
        <f t="array" ref="M75">IF(ISBLANK($A75),"",IF(ISBLANK($F75),"Course Type?",_xlfn.IFNA(IF(INDEX(tblAllCourses[[Prerequisite 1]:[Prerequisite 7]],MATCH($A75&amp;$F75,tblAllCourses[Course Code]&amp;tblAllCourses[Type],0),MATCH(M$7,tblAllCourses[[#Headers],[Prerequisite 1]:[Prerequisite 7]],0))=0,"",INDEX(tblAllCourses[[Prerequisite 1]:[Prerequisite 7]],MATCH($A75&amp;$F75,tblAllCourses[Course Code]&amp;tblAllCourses[Type],0),MATCH(M$7,tblAllCourses[[#Headers],[Prerequisite 1]:[Prerequisite 7]],0))),IF(INDEX(tblAllCourses[[Prerequisite 1]:[Prerequisite 7]],MATCH($A75,tblAllCourses[Course Code],0),MATCH(M$7,tblAllCourses[[#Headers],[Prerequisite 1]:[Prerequisite 7]],0))=0,"",INDEX(tblAllCourses[[Prerequisite 1]:[Prerequisite 7]],MATCH($A75,tblAllCourses[Course Code],0),MATCH(M$7,tblAllCourses[[#Headers],[Prerequisite 1]:[Prerequisite 7]],0))))))</f>
        <v/>
      </c>
      <c r="N75" s="24"/>
      <c r="O75" s="58" t="str" cm="1">
        <f t="array" ref="O75">IF(OR(A75="",F75="Bus Spec"),"",IF(ISNA(MATCH(A75&amp;"MSME",tblAllCourses[Course Code]&amp;tblAllCourses[School],0)),"Non-MSME","MSME"))</f>
        <v/>
      </c>
      <c r="P75" s="58" t="b">
        <f t="shared" ca="1" si="6"/>
        <v>0</v>
      </c>
      <c r="Q75" s="58" t="b">
        <f t="shared" ca="1" si="7"/>
        <v>0</v>
      </c>
      <c r="R75" s="58" t="b">
        <f t="shared" si="8"/>
        <v>0</v>
      </c>
      <c r="S75" s="58" t="b" cm="1">
        <f t="array" ref="S75">AND($A75&lt;&gt;"",$F75=S$50,ISNA(MATCH($A75&amp;S$50&amp;$I$5,tblAllCourses[Course Code]&amp;tblAllCourses[Type]&amp;tblAllCourses[Major],0)))</f>
        <v>0</v>
      </c>
    </row>
    <row r="76" spans="1:19" x14ac:dyDescent="0.55000000000000004">
      <c r="A76" s="12"/>
      <c r="B76" s="10"/>
      <c r="C76" s="14">
        <f>SUM(C70:C75)</f>
        <v>18</v>
      </c>
      <c r="D76" s="9"/>
      <c r="E76" s="9"/>
      <c r="F76" s="9"/>
      <c r="G76" s="168"/>
      <c r="H76" s="168"/>
      <c r="I76" s="168"/>
      <c r="J76" s="168"/>
      <c r="K76" s="168"/>
      <c r="L76" s="168"/>
      <c r="M76" s="168"/>
      <c r="N76" s="9"/>
    </row>
    <row r="77" spans="1:19" x14ac:dyDescent="0.55000000000000004">
      <c r="A77" s="2" t="s">
        <v>34</v>
      </c>
      <c r="B77" s="2" t="s">
        <v>15</v>
      </c>
      <c r="C77" s="3"/>
      <c r="D77" s="3"/>
      <c r="E77" s="3"/>
      <c r="F77" s="3"/>
      <c r="G77" s="170"/>
      <c r="H77" s="170"/>
      <c r="I77" s="170"/>
      <c r="J77" s="170"/>
      <c r="K77" s="170"/>
      <c r="L77" s="170"/>
      <c r="M77" s="170"/>
      <c r="N77" s="3"/>
    </row>
    <row r="78" spans="1:19" x14ac:dyDescent="0.55000000000000004">
      <c r="A78" s="4" t="s">
        <v>3</v>
      </c>
      <c r="B78" s="5" t="s">
        <v>4</v>
      </c>
      <c r="C78" s="6" t="s">
        <v>5</v>
      </c>
      <c r="D78" s="6" t="s">
        <v>6</v>
      </c>
      <c r="E78" s="6"/>
      <c r="F78" s="6" t="s">
        <v>40</v>
      </c>
      <c r="G78" s="89" t="s">
        <v>36</v>
      </c>
      <c r="H78" s="89" t="s">
        <v>37</v>
      </c>
      <c r="I78" s="89" t="s">
        <v>38</v>
      </c>
      <c r="J78" s="89" t="s">
        <v>39</v>
      </c>
      <c r="K78" s="89" t="s">
        <v>598</v>
      </c>
      <c r="L78" s="89" t="s">
        <v>791</v>
      </c>
      <c r="M78" s="89" t="s">
        <v>795</v>
      </c>
      <c r="N78" s="6" t="s">
        <v>7</v>
      </c>
    </row>
    <row r="79" spans="1:19" x14ac:dyDescent="0.55000000000000004">
      <c r="A79" s="12" t="s">
        <v>107</v>
      </c>
      <c r="B79" s="10" t="s">
        <v>108</v>
      </c>
      <c r="C79" s="13">
        <v>3</v>
      </c>
      <c r="D79" s="23"/>
      <c r="E79" s="9" t="str">
        <f>IF(_xlfn.IFNA(VLOOKUP(D79,Tables!$D$2:$E$11,2,FALSE),0)&gt;=_xlfn.IFNA(VLOOKUP(VLOOKUP(F79,Tables!$A$2:$B$11,2,FALSE),Tables!$D$2:$E$11,2,FALSE),1),"Pass","")</f>
        <v/>
      </c>
      <c r="F79" s="9" t="str">
        <f>VLOOKUP(A79,tblAllCourses[[Course Code]:[Type]],5,FALSE)</f>
        <v>Bus Core</v>
      </c>
      <c r="G79" s="168" cm="1">
        <f t="array" ref="G79">IF(ISBLANK($A79),"",IF(ISBLANK($F79),"Course Type?",_xlfn.IFNA(IF(INDEX(tblAllCourses[[Prerequisite 1]:[Prerequisite 7]],MATCH($A79&amp;$F79,tblAllCourses[Course Code]&amp;tblAllCourses[Type],0),MATCH(G$7,tblAllCourses[[#Headers],[Prerequisite 1]:[Prerequisite 7]],0))=0,"",INDEX(tblAllCourses[[Prerequisite 1]:[Prerequisite 7]],MATCH($A79&amp;$F79,tblAllCourses[Course Code]&amp;tblAllCourses[Type],0),MATCH(G$7,tblAllCourses[[#Headers],[Prerequisite 1]:[Prerequisite 7]],0))),IF(INDEX(tblAllCourses[[Prerequisite 1]:[Prerequisite 7]],MATCH($A79,tblAllCourses[Course Code],0),MATCH(G$7,tblAllCourses[[#Headers],[Prerequisite 1]:[Prerequisite 7]],0))=0,"",INDEX(tblAllCourses[[Prerequisite 1]:[Prerequisite 7]],MATCH($A79,tblAllCourses[Course Code],0),MATCH(G$7,tblAllCourses[[#Headers],[Prerequisite 1]:[Prerequisite 7]],0))))))</f>
        <v>118</v>
      </c>
      <c r="H79" s="168" t="str" cm="1">
        <f t="array" ref="H79">IF(ISBLANK($A79),"",IF(ISBLANK($F79),"Course Type?",_xlfn.IFNA(IF(INDEX(tblAllCourses[[Prerequisite 1]:[Prerequisite 7]],MATCH($A79&amp;$F79,tblAllCourses[Course Code]&amp;tblAllCourses[Type],0),MATCH(H$7,tblAllCourses[[#Headers],[Prerequisite 1]:[Prerequisite 7]],0))=0,"",INDEX(tblAllCourses[[Prerequisite 1]:[Prerequisite 7]],MATCH($A79&amp;$F79,tblAllCourses[Course Code]&amp;tblAllCourses[Type],0),MATCH(H$7,tblAllCourses[[#Headers],[Prerequisite 1]:[Prerequisite 7]],0))),IF(INDEX(tblAllCourses[[Prerequisite 1]:[Prerequisite 7]],MATCH($A79,tblAllCourses[Course Code],0),MATCH(H$7,tblAllCourses[[#Headers],[Prerequisite 1]:[Prerequisite 7]],0))=0,"",INDEX(tblAllCourses[[Prerequisite 1]:[Prerequisite 7]],MATCH($A79,tblAllCourses[Course Code],0),MATCH(H$7,tblAllCourses[[#Headers],[Prerequisite 1]:[Prerequisite 7]],0))))))</f>
        <v>Senior Standing</v>
      </c>
      <c r="I79" s="168" t="str" cm="1">
        <f t="array" ref="I79">IF(ISBLANK($A79),"",IF(ISBLANK($F79),"Course Type?",_xlfn.IFNA(IF(INDEX(tblAllCourses[[Prerequisite 1]:[Prerequisite 7]],MATCH($A79&amp;$F79,tblAllCourses[Course Code]&amp;tblAllCourses[Type],0),MATCH(I$7,tblAllCourses[[#Headers],[Prerequisite 1]:[Prerequisite 7]],0))=0,"",INDEX(tblAllCourses[[Prerequisite 1]:[Prerequisite 7]],MATCH($A79&amp;$F79,tblAllCourses[Course Code]&amp;tblAllCourses[Type],0),MATCH(I$7,tblAllCourses[[#Headers],[Prerequisite 1]:[Prerequisite 7]],0))),IF(INDEX(tblAllCourses[[Prerequisite 1]:[Prerequisite 7]],MATCH($A79,tblAllCourses[Course Code],0),MATCH(I$7,tblAllCourses[[#Headers],[Prerequisite 1]:[Prerequisite 7]],0))=0,"",INDEX(tblAllCourses[[Prerequisite 1]:[Prerequisite 7]],MATCH($A79,tblAllCourses[Course Code],0),MATCH(I$7,tblAllCourses[[#Headers],[Prerequisite 1]:[Prerequisite 7]],0))))))</f>
        <v/>
      </c>
      <c r="J79" s="168" t="str" cm="1">
        <f t="array" ref="J79">IF(ISBLANK($A79),"",IF(ISBLANK($F79),"Course Type?",_xlfn.IFNA(IF(INDEX(tblAllCourses[[Prerequisite 1]:[Prerequisite 7]],MATCH($A79&amp;$F79,tblAllCourses[Course Code]&amp;tblAllCourses[Type],0),MATCH(J$7,tblAllCourses[[#Headers],[Prerequisite 1]:[Prerequisite 7]],0))=0,"",INDEX(tblAllCourses[[Prerequisite 1]:[Prerequisite 7]],MATCH($A79&amp;$F79,tblAllCourses[Course Code]&amp;tblAllCourses[Type],0),MATCH(J$7,tblAllCourses[[#Headers],[Prerequisite 1]:[Prerequisite 7]],0))),IF(INDEX(tblAllCourses[[Prerequisite 1]:[Prerequisite 7]],MATCH($A79,tblAllCourses[Course Code],0),MATCH(J$7,tblAllCourses[[#Headers],[Prerequisite 1]:[Prerequisite 7]],0))=0,"",INDEX(tblAllCourses[[Prerequisite 1]:[Prerequisite 7]],MATCH($A79,tblAllCourses[Course Code],0),MATCH(J$7,tblAllCourses[[#Headers],[Prerequisite 1]:[Prerequisite 7]],0))))))</f>
        <v/>
      </c>
      <c r="K79" s="168" t="str" cm="1">
        <f t="array" ref="K79">IF(ISBLANK($A79),"",IF(ISBLANK($F79),"Course Type?",_xlfn.IFNA(IF(INDEX(tblAllCourses[[Prerequisite 1]:[Prerequisite 7]],MATCH($A79&amp;$F79,tblAllCourses[Course Code]&amp;tblAllCourses[Type],0),MATCH(K$7,tblAllCourses[[#Headers],[Prerequisite 1]:[Prerequisite 7]],0))=0,"",INDEX(tblAllCourses[[Prerequisite 1]:[Prerequisite 7]],MATCH($A79&amp;$F79,tblAllCourses[Course Code]&amp;tblAllCourses[Type],0),MATCH(K$7,tblAllCourses[[#Headers],[Prerequisite 1]:[Prerequisite 7]],0))),IF(INDEX(tblAllCourses[[Prerequisite 1]:[Prerequisite 7]],MATCH($A79,tblAllCourses[Course Code],0),MATCH(K$7,tblAllCourses[[#Headers],[Prerequisite 1]:[Prerequisite 7]],0))=0,"",INDEX(tblAllCourses[[Prerequisite 1]:[Prerequisite 7]],MATCH($A79,tblAllCourses[Course Code],0),MATCH(K$7,tblAllCourses[[#Headers],[Prerequisite 1]:[Prerequisite 7]],0))))))</f>
        <v/>
      </c>
      <c r="L79" s="168" t="str" cm="1">
        <f t="array" ref="L79">IF(ISBLANK($A79),"",IF(ISBLANK($F79),"Course Type?",_xlfn.IFNA(IF(INDEX(tblAllCourses[[Prerequisite 1]:[Prerequisite 7]],MATCH($A79&amp;$F79,tblAllCourses[Course Code]&amp;tblAllCourses[Type],0),MATCH(L$7,tblAllCourses[[#Headers],[Prerequisite 1]:[Prerequisite 7]],0))=0,"",INDEX(tblAllCourses[[Prerequisite 1]:[Prerequisite 7]],MATCH($A79&amp;$F79,tblAllCourses[Course Code]&amp;tblAllCourses[Type],0),MATCH(L$7,tblAllCourses[[#Headers],[Prerequisite 1]:[Prerequisite 7]],0))),IF(INDEX(tblAllCourses[[Prerequisite 1]:[Prerequisite 7]],MATCH($A79,tblAllCourses[Course Code],0),MATCH(L$7,tblAllCourses[[#Headers],[Prerequisite 1]:[Prerequisite 7]],0))=0,"",INDEX(tblAllCourses[[Prerequisite 1]:[Prerequisite 7]],MATCH($A79,tblAllCourses[Course Code],0),MATCH(L$7,tblAllCourses[[#Headers],[Prerequisite 1]:[Prerequisite 7]],0))))))</f>
        <v/>
      </c>
      <c r="M79" s="168" t="str" cm="1">
        <f t="array" ref="M79">IF(ISBLANK($A79),"",IF(ISBLANK($F79),"Course Type?",_xlfn.IFNA(IF(INDEX(tblAllCourses[[Prerequisite 1]:[Prerequisite 7]],MATCH($A79&amp;$F79,tblAllCourses[Course Code]&amp;tblAllCourses[Type],0),MATCH(M$7,tblAllCourses[[#Headers],[Prerequisite 1]:[Prerequisite 7]],0))=0,"",INDEX(tblAllCourses[[Prerequisite 1]:[Prerequisite 7]],MATCH($A79&amp;$F79,tblAllCourses[Course Code]&amp;tblAllCourses[Type],0),MATCH(M$7,tblAllCourses[[#Headers],[Prerequisite 1]:[Prerequisite 7]],0))),IF(INDEX(tblAllCourses[[Prerequisite 1]:[Prerequisite 7]],MATCH($A79,tblAllCourses[Course Code],0),MATCH(M$7,tblAllCourses[[#Headers],[Prerequisite 1]:[Prerequisite 7]],0))=0,"",INDEX(tblAllCourses[[Prerequisite 1]:[Prerequisite 7]],MATCH($A79,tblAllCourses[Course Code],0),MATCH(M$7,tblAllCourses[[#Headers],[Prerequisite 1]:[Prerequisite 7]],0))))))</f>
        <v/>
      </c>
      <c r="N79" s="34"/>
    </row>
    <row r="80" spans="1:19" ht="15.75" customHeight="1" x14ac:dyDescent="0.55000000000000004">
      <c r="A80" s="101"/>
      <c r="B80" s="10" t="str">
        <f>IF(ISBLANK(A80),IF(AND($I$5="DBM",COUNTIF($A$8:$A$83,"BDM3405")=0),"Must take BDM3405 Database Systems","Bus Spec/Prof Cert Courses + 1 Free Elective Course"),_xlfn.IFNA(VLOOKUP(A80,'Not Allowed'!$A$3:$B$31,2,FALSE),_xlfn.IFNA(VLOOKUP(A80,tblAllCourses[[Course Code]:[Course Title]],2,FALSE),"Non-MSME Course")))</f>
        <v>Bus Spec/Prof Cert Courses + 1 Free Elective Course</v>
      </c>
      <c r="C80" s="13">
        <v>3</v>
      </c>
      <c r="D80" s="23"/>
      <c r="E80" s="9" t="str">
        <f>IF(_xlfn.IFNA(VLOOKUP(D80,Tables!$D$2:$E$11,2,FALSE),0)&gt;=_xlfn.IFNA(VLOOKUP(VLOOKUP(F80,Tables!$A$2:$B$11,2,FALSE),Tables!$D$2:$E$11,2,FALSE),1),"Pass","")</f>
        <v/>
      </c>
      <c r="F80" s="24" t="s">
        <v>799</v>
      </c>
      <c r="G80" s="168" t="str" cm="1">
        <f t="array" ref="G80">IF(ISBLANK($A80),"",IF(ISBLANK($F80),"Course Type?",_xlfn.IFNA(IF(INDEX(tblAllCourses[[Prerequisite 1]:[Prerequisite 7]],MATCH($A80&amp;$F80,tblAllCourses[Course Code]&amp;tblAllCourses[Type],0),MATCH(G$7,tblAllCourses[[#Headers],[Prerequisite 1]:[Prerequisite 7]],0))=0,"",INDEX(tblAllCourses[[Prerequisite 1]:[Prerequisite 7]],MATCH($A80&amp;$F80,tblAllCourses[Course Code]&amp;tblAllCourses[Type],0),MATCH(G$7,tblAllCourses[[#Headers],[Prerequisite 1]:[Prerequisite 7]],0))),IF(INDEX(tblAllCourses[[Prerequisite 1]:[Prerequisite 7]],MATCH($A80,tblAllCourses[Course Code],0),MATCH(G$7,tblAllCourses[[#Headers],[Prerequisite 1]:[Prerequisite 7]],0))=0,"",INDEX(tblAllCourses[[Prerequisite 1]:[Prerequisite 7]],MATCH($A80,tblAllCourses[Course Code],0),MATCH(G$7,tblAllCourses[[#Headers],[Prerequisite 1]:[Prerequisite 7]],0))))))</f>
        <v/>
      </c>
      <c r="H80" s="168" t="str" cm="1">
        <f t="array" ref="H80">IF(ISBLANK($A80),"",IF(ISBLANK($F80),"Course Type?",_xlfn.IFNA(IF(INDEX(tblAllCourses[[Prerequisite 1]:[Prerequisite 7]],MATCH($A80&amp;$F80,tblAllCourses[Course Code]&amp;tblAllCourses[Type],0),MATCH(H$7,tblAllCourses[[#Headers],[Prerequisite 1]:[Prerequisite 7]],0))=0,"",INDEX(tblAllCourses[[Prerequisite 1]:[Prerequisite 7]],MATCH($A80&amp;$F80,tblAllCourses[Course Code]&amp;tblAllCourses[Type],0),MATCH(H$7,tblAllCourses[[#Headers],[Prerequisite 1]:[Prerequisite 7]],0))),IF(INDEX(tblAllCourses[[Prerequisite 1]:[Prerequisite 7]],MATCH($A80,tblAllCourses[Course Code],0),MATCH(H$7,tblAllCourses[[#Headers],[Prerequisite 1]:[Prerequisite 7]],0))=0,"",INDEX(tblAllCourses[[Prerequisite 1]:[Prerequisite 7]],MATCH($A80,tblAllCourses[Course Code],0),MATCH(H$7,tblAllCourses[[#Headers],[Prerequisite 1]:[Prerequisite 7]],0))))))</f>
        <v/>
      </c>
      <c r="I80" s="168" t="str" cm="1">
        <f t="array" ref="I80">IF(ISBLANK($A80),"",IF(ISBLANK($F80),"Course Type?",_xlfn.IFNA(IF(INDEX(tblAllCourses[[Prerequisite 1]:[Prerequisite 7]],MATCH($A80&amp;$F80,tblAllCourses[Course Code]&amp;tblAllCourses[Type],0),MATCH(I$7,tblAllCourses[[#Headers],[Prerequisite 1]:[Prerequisite 7]],0))=0,"",INDEX(tblAllCourses[[Prerequisite 1]:[Prerequisite 7]],MATCH($A80&amp;$F80,tblAllCourses[Course Code]&amp;tblAllCourses[Type],0),MATCH(I$7,tblAllCourses[[#Headers],[Prerequisite 1]:[Prerequisite 7]],0))),IF(INDEX(tblAllCourses[[Prerequisite 1]:[Prerequisite 7]],MATCH($A80,tblAllCourses[Course Code],0),MATCH(I$7,tblAllCourses[[#Headers],[Prerequisite 1]:[Prerequisite 7]],0))=0,"",INDEX(tblAllCourses[[Prerequisite 1]:[Prerequisite 7]],MATCH($A80,tblAllCourses[Course Code],0),MATCH(I$7,tblAllCourses[[#Headers],[Prerequisite 1]:[Prerequisite 7]],0))))))</f>
        <v/>
      </c>
      <c r="J80" s="168" t="str" cm="1">
        <f t="array" ref="J80">IF(ISBLANK($A80),"",IF(ISBLANK($F80),"Course Type?",_xlfn.IFNA(IF(INDEX(tblAllCourses[[Prerequisite 1]:[Prerequisite 7]],MATCH($A80&amp;$F80,tblAllCourses[Course Code]&amp;tblAllCourses[Type],0),MATCH(J$7,tblAllCourses[[#Headers],[Prerequisite 1]:[Prerequisite 7]],0))=0,"",INDEX(tblAllCourses[[Prerequisite 1]:[Prerequisite 7]],MATCH($A80&amp;$F80,tblAllCourses[Course Code]&amp;tblAllCourses[Type],0),MATCH(J$7,tblAllCourses[[#Headers],[Prerequisite 1]:[Prerequisite 7]],0))),IF(INDEX(tblAllCourses[[Prerequisite 1]:[Prerequisite 7]],MATCH($A80,tblAllCourses[Course Code],0),MATCH(J$7,tblAllCourses[[#Headers],[Prerequisite 1]:[Prerequisite 7]],0))=0,"",INDEX(tblAllCourses[[Prerequisite 1]:[Prerequisite 7]],MATCH($A80,tblAllCourses[Course Code],0),MATCH(J$7,tblAllCourses[[#Headers],[Prerequisite 1]:[Prerequisite 7]],0))))))</f>
        <v/>
      </c>
      <c r="K80" s="168" t="str" cm="1">
        <f t="array" ref="K80">IF(ISBLANK($A80),"",IF(ISBLANK($F80),"Course Type?",_xlfn.IFNA(IF(INDEX(tblAllCourses[[Prerequisite 1]:[Prerequisite 7]],MATCH($A80&amp;$F80,tblAllCourses[Course Code]&amp;tblAllCourses[Type],0),MATCH(K$7,tblAllCourses[[#Headers],[Prerequisite 1]:[Prerequisite 7]],0))=0,"",INDEX(tblAllCourses[[Prerequisite 1]:[Prerequisite 7]],MATCH($A80&amp;$F80,tblAllCourses[Course Code]&amp;tblAllCourses[Type],0),MATCH(K$7,tblAllCourses[[#Headers],[Prerequisite 1]:[Prerequisite 7]],0))),IF(INDEX(tblAllCourses[[Prerequisite 1]:[Prerequisite 7]],MATCH($A80,tblAllCourses[Course Code],0),MATCH(K$7,tblAllCourses[[#Headers],[Prerequisite 1]:[Prerequisite 7]],0))=0,"",INDEX(tblAllCourses[[Prerequisite 1]:[Prerequisite 7]],MATCH($A80,tblAllCourses[Course Code],0),MATCH(K$7,tblAllCourses[[#Headers],[Prerequisite 1]:[Prerequisite 7]],0))))))</f>
        <v/>
      </c>
      <c r="L80" s="168" t="str" cm="1">
        <f t="array" ref="L80">IF(ISBLANK($A80),"",IF(ISBLANK($F80),"Course Type?",_xlfn.IFNA(IF(INDEX(tblAllCourses[[Prerequisite 1]:[Prerequisite 7]],MATCH($A80&amp;$F80,tblAllCourses[Course Code]&amp;tblAllCourses[Type],0),MATCH(L$7,tblAllCourses[[#Headers],[Prerequisite 1]:[Prerequisite 7]],0))=0,"",INDEX(tblAllCourses[[Prerequisite 1]:[Prerequisite 7]],MATCH($A80&amp;$F80,tblAllCourses[Course Code]&amp;tblAllCourses[Type],0),MATCH(L$7,tblAllCourses[[#Headers],[Prerequisite 1]:[Prerequisite 7]],0))),IF(INDEX(tblAllCourses[[Prerequisite 1]:[Prerequisite 7]],MATCH($A80,tblAllCourses[Course Code],0),MATCH(L$7,tblAllCourses[[#Headers],[Prerequisite 1]:[Prerequisite 7]],0))=0,"",INDEX(tblAllCourses[[Prerequisite 1]:[Prerequisite 7]],MATCH($A80,tblAllCourses[Course Code],0),MATCH(L$7,tblAllCourses[[#Headers],[Prerequisite 1]:[Prerequisite 7]],0))))))</f>
        <v/>
      </c>
      <c r="M80" s="168" t="str" cm="1">
        <f t="array" ref="M80">IF(ISBLANK($A80),"",IF(ISBLANK($F80),"Course Type?",_xlfn.IFNA(IF(INDEX(tblAllCourses[[Prerequisite 1]:[Prerequisite 7]],MATCH($A80&amp;$F80,tblAllCourses[Course Code]&amp;tblAllCourses[Type],0),MATCH(M$7,tblAllCourses[[#Headers],[Prerequisite 1]:[Prerequisite 7]],0))=0,"",INDEX(tblAllCourses[[Prerequisite 1]:[Prerequisite 7]],MATCH($A80&amp;$F80,tblAllCourses[Course Code]&amp;tblAllCourses[Type],0),MATCH(M$7,tblAllCourses[[#Headers],[Prerequisite 1]:[Prerequisite 7]],0))),IF(INDEX(tblAllCourses[[Prerequisite 1]:[Prerequisite 7]],MATCH($A80,tblAllCourses[Course Code],0),MATCH(M$7,tblAllCourses[[#Headers],[Prerequisite 1]:[Prerequisite 7]],0))=0,"",INDEX(tblAllCourses[[Prerequisite 1]:[Prerequisite 7]],MATCH($A80,tblAllCourses[Course Code],0),MATCH(M$7,tblAllCourses[[#Headers],[Prerequisite 1]:[Prerequisite 7]],0))))))</f>
        <v/>
      </c>
      <c r="N80" s="34"/>
      <c r="O80" s="58" t="str" cm="1">
        <f t="array" ref="O80">IF(OR(A80="",F80="Bus Spec"),"",IF(ISNA(MATCH(A80&amp;"MSME",tblAllCourses[Course Code]&amp;tblAllCourses[School],0)),"Non-MSME","MSME"))</f>
        <v/>
      </c>
      <c r="P80" s="58" t="b">
        <f t="shared" ref="P80:P83" ca="1" si="9">AND($A80&lt;&gt;"",$F80=P$50,ISNA(MATCH($A80,OFFSET(INDIRECT("'Bus Spec'!A"&amp;$J$5),,,10),0)))</f>
        <v>0</v>
      </c>
      <c r="Q80" s="58" t="b">
        <f t="shared" ref="Q80:Q83" ca="1" si="10">AND($A80&lt;&gt;"",$F80&lt;&gt;$P$50,ISNUMBER(MATCH($A80,OFFSET(INDIRECT("'Bus Spec'!A"&amp;$J$5),,,10),0)))</f>
        <v>0</v>
      </c>
      <c r="R80" s="58" t="b">
        <f t="shared" ref="R80:R83" si="11">OR(AND(OR($B80="Non-MSME Course",$O80="Non-MSME"),$F80&lt;&gt;$R$50),AND($B80&lt;&gt;"Non-MSME Course",$O80&lt;&gt;"Non-MSME",$F80=$R$50))</f>
        <v>0</v>
      </c>
      <c r="S80" s="58" t="b" cm="1">
        <f t="array" ref="S80">AND($A80&lt;&gt;"",$F80=S$50,ISNA(MATCH($A80&amp;S$50&amp;$I$5,tblAllCourses[Course Code]&amp;tblAllCourses[Type]&amp;tblAllCourses[Major],0)))</f>
        <v>0</v>
      </c>
    </row>
    <row r="81" spans="1:19" x14ac:dyDescent="0.55000000000000004">
      <c r="A81" s="101"/>
      <c r="B81" s="10" t="str">
        <f>IF(ISBLANK(A81),IF(AND($I$5="DBM",COUNTIF($A$8:$A$83,"BDM3405")=0),"Must take BDM3405 Database Systems","Bus Spec/Prof Cert Courses + 1 Free Elective Course"),_xlfn.IFNA(VLOOKUP(A81,'Not Allowed'!$A$3:$B$31,2,FALSE),_xlfn.IFNA(VLOOKUP(A81,tblAllCourses[[Course Code]:[Course Title]],2,FALSE),"Non-MSME Course")))</f>
        <v>Bus Spec/Prof Cert Courses + 1 Free Elective Course</v>
      </c>
      <c r="C81" s="13">
        <v>3</v>
      </c>
      <c r="D81" s="23"/>
      <c r="E81" s="9" t="str">
        <f>IF(_xlfn.IFNA(VLOOKUP(D81,Tables!$D$2:$E$11,2,FALSE),0)&gt;=_xlfn.IFNA(VLOOKUP(VLOOKUP(F81,Tables!$A$2:$B$11,2,FALSE),Tables!$D$2:$E$11,2,FALSE),1),"Pass","")</f>
        <v/>
      </c>
      <c r="F81" s="24" t="s">
        <v>799</v>
      </c>
      <c r="G81" s="168" t="str" cm="1">
        <f t="array" ref="G81">IF(ISBLANK($A81),"",IF(ISBLANK($F81),"Course Type?",_xlfn.IFNA(IF(INDEX(tblAllCourses[[Prerequisite 1]:[Prerequisite 7]],MATCH($A81&amp;$F81,tblAllCourses[Course Code]&amp;tblAllCourses[Type],0),MATCH(G$7,tblAllCourses[[#Headers],[Prerequisite 1]:[Prerequisite 7]],0))=0,"",INDEX(tblAllCourses[[Prerequisite 1]:[Prerequisite 7]],MATCH($A81&amp;$F81,tblAllCourses[Course Code]&amp;tblAllCourses[Type],0),MATCH(G$7,tblAllCourses[[#Headers],[Prerequisite 1]:[Prerequisite 7]],0))),IF(INDEX(tblAllCourses[[Prerequisite 1]:[Prerequisite 7]],MATCH($A81,tblAllCourses[Course Code],0),MATCH(G$7,tblAllCourses[[#Headers],[Prerequisite 1]:[Prerequisite 7]],0))=0,"",INDEX(tblAllCourses[[Prerequisite 1]:[Prerequisite 7]],MATCH($A81,tblAllCourses[Course Code],0),MATCH(G$7,tblAllCourses[[#Headers],[Prerequisite 1]:[Prerequisite 7]],0))))))</f>
        <v/>
      </c>
      <c r="H81" s="168" t="str" cm="1">
        <f t="array" ref="H81">IF(ISBLANK($A81),"",IF(ISBLANK($F81),"Course Type?",_xlfn.IFNA(IF(INDEX(tblAllCourses[[Prerequisite 1]:[Prerequisite 7]],MATCH($A81&amp;$F81,tblAllCourses[Course Code]&amp;tblAllCourses[Type],0),MATCH(H$7,tblAllCourses[[#Headers],[Prerequisite 1]:[Prerequisite 7]],0))=0,"",INDEX(tblAllCourses[[Prerequisite 1]:[Prerequisite 7]],MATCH($A81&amp;$F81,tblAllCourses[Course Code]&amp;tblAllCourses[Type],0),MATCH(H$7,tblAllCourses[[#Headers],[Prerequisite 1]:[Prerequisite 7]],0))),IF(INDEX(tblAllCourses[[Prerequisite 1]:[Prerequisite 7]],MATCH($A81,tblAllCourses[Course Code],0),MATCH(H$7,tblAllCourses[[#Headers],[Prerequisite 1]:[Prerequisite 7]],0))=0,"",INDEX(tblAllCourses[[Prerequisite 1]:[Prerequisite 7]],MATCH($A81,tblAllCourses[Course Code],0),MATCH(H$7,tblAllCourses[[#Headers],[Prerequisite 1]:[Prerequisite 7]],0))))))</f>
        <v/>
      </c>
      <c r="I81" s="168" t="str" cm="1">
        <f t="array" ref="I81">IF(ISBLANK($A81),"",IF(ISBLANK($F81),"Course Type?",_xlfn.IFNA(IF(INDEX(tblAllCourses[[Prerequisite 1]:[Prerequisite 7]],MATCH($A81&amp;$F81,tblAllCourses[Course Code]&amp;tblAllCourses[Type],0),MATCH(I$7,tblAllCourses[[#Headers],[Prerequisite 1]:[Prerequisite 7]],0))=0,"",INDEX(tblAllCourses[[Prerequisite 1]:[Prerequisite 7]],MATCH($A81&amp;$F81,tblAllCourses[Course Code]&amp;tblAllCourses[Type],0),MATCH(I$7,tblAllCourses[[#Headers],[Prerequisite 1]:[Prerequisite 7]],0))),IF(INDEX(tblAllCourses[[Prerequisite 1]:[Prerequisite 7]],MATCH($A81,tblAllCourses[Course Code],0),MATCH(I$7,tblAllCourses[[#Headers],[Prerequisite 1]:[Prerequisite 7]],0))=0,"",INDEX(tblAllCourses[[Prerequisite 1]:[Prerequisite 7]],MATCH($A81,tblAllCourses[Course Code],0),MATCH(I$7,tblAllCourses[[#Headers],[Prerequisite 1]:[Prerequisite 7]],0))))))</f>
        <v/>
      </c>
      <c r="J81" s="168" t="str" cm="1">
        <f t="array" ref="J81">IF(ISBLANK($A81),"",IF(ISBLANK($F81),"Course Type?",_xlfn.IFNA(IF(INDEX(tblAllCourses[[Prerequisite 1]:[Prerequisite 7]],MATCH($A81&amp;$F81,tblAllCourses[Course Code]&amp;tblAllCourses[Type],0),MATCH(J$7,tblAllCourses[[#Headers],[Prerequisite 1]:[Prerequisite 7]],0))=0,"",INDEX(tblAllCourses[[Prerequisite 1]:[Prerequisite 7]],MATCH($A81&amp;$F81,tblAllCourses[Course Code]&amp;tblAllCourses[Type],0),MATCH(J$7,tblAllCourses[[#Headers],[Prerequisite 1]:[Prerequisite 7]],0))),IF(INDEX(tblAllCourses[[Prerequisite 1]:[Prerequisite 7]],MATCH($A81,tblAllCourses[Course Code],0),MATCH(J$7,tblAllCourses[[#Headers],[Prerequisite 1]:[Prerequisite 7]],0))=0,"",INDEX(tblAllCourses[[Prerequisite 1]:[Prerequisite 7]],MATCH($A81,tblAllCourses[Course Code],0),MATCH(J$7,tblAllCourses[[#Headers],[Prerequisite 1]:[Prerequisite 7]],0))))))</f>
        <v/>
      </c>
      <c r="K81" s="168" t="str" cm="1">
        <f t="array" ref="K81">IF(ISBLANK($A81),"",IF(ISBLANK($F81),"Course Type?",_xlfn.IFNA(IF(INDEX(tblAllCourses[[Prerequisite 1]:[Prerequisite 7]],MATCH($A81&amp;$F81,tblAllCourses[Course Code]&amp;tblAllCourses[Type],0),MATCH(K$7,tblAllCourses[[#Headers],[Prerequisite 1]:[Prerequisite 7]],0))=0,"",INDEX(tblAllCourses[[Prerequisite 1]:[Prerequisite 7]],MATCH($A81&amp;$F81,tblAllCourses[Course Code]&amp;tblAllCourses[Type],0),MATCH(K$7,tblAllCourses[[#Headers],[Prerequisite 1]:[Prerequisite 7]],0))),IF(INDEX(tblAllCourses[[Prerequisite 1]:[Prerequisite 7]],MATCH($A81,tblAllCourses[Course Code],0),MATCH(K$7,tblAllCourses[[#Headers],[Prerequisite 1]:[Prerequisite 7]],0))=0,"",INDEX(tblAllCourses[[Prerequisite 1]:[Prerequisite 7]],MATCH($A81,tblAllCourses[Course Code],0),MATCH(K$7,tblAllCourses[[#Headers],[Prerequisite 1]:[Prerequisite 7]],0))))))</f>
        <v/>
      </c>
      <c r="L81" s="168" t="str" cm="1">
        <f t="array" ref="L81">IF(ISBLANK($A81),"",IF(ISBLANK($F81),"Course Type?",_xlfn.IFNA(IF(INDEX(tblAllCourses[[Prerequisite 1]:[Prerequisite 7]],MATCH($A81&amp;$F81,tblAllCourses[Course Code]&amp;tblAllCourses[Type],0),MATCH(L$7,tblAllCourses[[#Headers],[Prerequisite 1]:[Prerequisite 7]],0))=0,"",INDEX(tblAllCourses[[Prerequisite 1]:[Prerequisite 7]],MATCH($A81&amp;$F81,tblAllCourses[Course Code]&amp;tblAllCourses[Type],0),MATCH(L$7,tblAllCourses[[#Headers],[Prerequisite 1]:[Prerequisite 7]],0))),IF(INDEX(tblAllCourses[[Prerequisite 1]:[Prerequisite 7]],MATCH($A81,tblAllCourses[Course Code],0),MATCH(L$7,tblAllCourses[[#Headers],[Prerequisite 1]:[Prerequisite 7]],0))=0,"",INDEX(tblAllCourses[[Prerequisite 1]:[Prerequisite 7]],MATCH($A81,tblAllCourses[Course Code],0),MATCH(L$7,tblAllCourses[[#Headers],[Prerequisite 1]:[Prerequisite 7]],0))))))</f>
        <v/>
      </c>
      <c r="M81" s="168" t="str" cm="1">
        <f t="array" ref="M81">IF(ISBLANK($A81),"",IF(ISBLANK($F81),"Course Type?",_xlfn.IFNA(IF(INDEX(tblAllCourses[[Prerequisite 1]:[Prerequisite 7]],MATCH($A81&amp;$F81,tblAllCourses[Course Code]&amp;tblAllCourses[Type],0),MATCH(M$7,tblAllCourses[[#Headers],[Prerequisite 1]:[Prerequisite 7]],0))=0,"",INDEX(tblAllCourses[[Prerequisite 1]:[Prerequisite 7]],MATCH($A81&amp;$F81,tblAllCourses[Course Code]&amp;tblAllCourses[Type],0),MATCH(M$7,tblAllCourses[[#Headers],[Prerequisite 1]:[Prerequisite 7]],0))),IF(INDEX(tblAllCourses[[Prerequisite 1]:[Prerequisite 7]],MATCH($A81,tblAllCourses[Course Code],0),MATCH(M$7,tblAllCourses[[#Headers],[Prerequisite 1]:[Prerequisite 7]],0))=0,"",INDEX(tblAllCourses[[Prerequisite 1]:[Prerequisite 7]],MATCH($A81,tblAllCourses[Course Code],0),MATCH(M$7,tblAllCourses[[#Headers],[Prerequisite 1]:[Prerequisite 7]],0))))))</f>
        <v/>
      </c>
      <c r="N81" s="34"/>
      <c r="O81" s="58" t="str" cm="1">
        <f t="array" ref="O81">IF(OR(A81="",F81="Bus Spec"),"",IF(ISNA(MATCH(A81&amp;"MSME",tblAllCourses[Course Code]&amp;tblAllCourses[School],0)),"Non-MSME","MSME"))</f>
        <v/>
      </c>
      <c r="P81" s="58" t="b">
        <f t="shared" ca="1" si="9"/>
        <v>0</v>
      </c>
      <c r="Q81" s="58" t="b">
        <f t="shared" ca="1" si="10"/>
        <v>0</v>
      </c>
      <c r="R81" s="58" t="b">
        <f t="shared" si="11"/>
        <v>0</v>
      </c>
      <c r="S81" s="58" t="b" cm="1">
        <f t="array" ref="S81">AND($A81&lt;&gt;"",$F81=S$50,ISNA(MATCH($A81&amp;S$50&amp;$I$5,tblAllCourses[Course Code]&amp;tblAllCourses[Type]&amp;tblAllCourses[Major],0)))</f>
        <v>0</v>
      </c>
    </row>
    <row r="82" spans="1:19" x14ac:dyDescent="0.55000000000000004">
      <c r="A82" s="101"/>
      <c r="B82" s="10" t="str">
        <f>IF(ISBLANK(A82),IF(AND($I$5="DBM",COUNTIF($A$8:$A$83,"BDM3405")=0),"Must take BDM3405 Database Systems","Bus Spec/Prof Cert Courses + 1 Free Elective Course"),_xlfn.IFNA(VLOOKUP(A82,'Not Allowed'!$A$3:$B$31,2,FALSE),_xlfn.IFNA(VLOOKUP(A82,tblAllCourses[[Course Code]:[Course Title]],2,FALSE),"Non-MSME Course")))</f>
        <v>Bus Spec/Prof Cert Courses + 1 Free Elective Course</v>
      </c>
      <c r="C82" s="13">
        <v>3</v>
      </c>
      <c r="D82" s="23"/>
      <c r="E82" s="9" t="str">
        <f>IF(_xlfn.IFNA(VLOOKUP(D82,Tables!$D$2:$E$11,2,FALSE),0)&gt;=_xlfn.IFNA(VLOOKUP(VLOOKUP(F82,Tables!$A$2:$B$11,2,FALSE),Tables!$D$2:$E$11,2,FALSE),1),"Pass","")</f>
        <v/>
      </c>
      <c r="F82" s="24" t="s">
        <v>799</v>
      </c>
      <c r="G82" s="168" t="str" cm="1">
        <f t="array" ref="G82">IF(ISBLANK($A82),"",IF(ISBLANK($F82),"Course Type?",_xlfn.IFNA(IF(INDEX(tblAllCourses[[Prerequisite 1]:[Prerequisite 7]],MATCH($A82&amp;$F82,tblAllCourses[Course Code]&amp;tblAllCourses[Type],0),MATCH(G$7,tblAllCourses[[#Headers],[Prerequisite 1]:[Prerequisite 7]],0))=0,"",INDEX(tblAllCourses[[Prerequisite 1]:[Prerequisite 7]],MATCH($A82&amp;$F82,tblAllCourses[Course Code]&amp;tblAllCourses[Type],0),MATCH(G$7,tblAllCourses[[#Headers],[Prerequisite 1]:[Prerequisite 7]],0))),IF(INDEX(tblAllCourses[[Prerequisite 1]:[Prerequisite 7]],MATCH($A82,tblAllCourses[Course Code],0),MATCH(G$7,tblAllCourses[[#Headers],[Prerequisite 1]:[Prerequisite 7]],0))=0,"",INDEX(tblAllCourses[[Prerequisite 1]:[Prerequisite 7]],MATCH($A82,tblAllCourses[Course Code],0),MATCH(G$7,tblAllCourses[[#Headers],[Prerequisite 1]:[Prerequisite 7]],0))))))</f>
        <v/>
      </c>
      <c r="H82" s="168" t="str" cm="1">
        <f t="array" ref="H82">IF(ISBLANK($A82),"",IF(ISBLANK($F82),"Course Type?",_xlfn.IFNA(IF(INDEX(tblAllCourses[[Prerequisite 1]:[Prerequisite 7]],MATCH($A82&amp;$F82,tblAllCourses[Course Code]&amp;tblAllCourses[Type],0),MATCH(H$7,tblAllCourses[[#Headers],[Prerequisite 1]:[Prerequisite 7]],0))=0,"",INDEX(tblAllCourses[[Prerequisite 1]:[Prerequisite 7]],MATCH($A82&amp;$F82,tblAllCourses[Course Code]&amp;tblAllCourses[Type],0),MATCH(H$7,tblAllCourses[[#Headers],[Prerequisite 1]:[Prerequisite 7]],0))),IF(INDEX(tblAllCourses[[Prerequisite 1]:[Prerequisite 7]],MATCH($A82,tblAllCourses[Course Code],0),MATCH(H$7,tblAllCourses[[#Headers],[Prerequisite 1]:[Prerequisite 7]],0))=0,"",INDEX(tblAllCourses[[Prerequisite 1]:[Prerequisite 7]],MATCH($A82,tblAllCourses[Course Code],0),MATCH(H$7,tblAllCourses[[#Headers],[Prerequisite 1]:[Prerequisite 7]],0))))))</f>
        <v/>
      </c>
      <c r="I82" s="168" t="str" cm="1">
        <f t="array" ref="I82">IF(ISBLANK($A82),"",IF(ISBLANK($F82),"Course Type?",_xlfn.IFNA(IF(INDEX(tblAllCourses[[Prerequisite 1]:[Prerequisite 7]],MATCH($A82&amp;$F82,tblAllCourses[Course Code]&amp;tblAllCourses[Type],0),MATCH(I$7,tblAllCourses[[#Headers],[Prerequisite 1]:[Prerequisite 7]],0))=0,"",INDEX(tblAllCourses[[Prerequisite 1]:[Prerequisite 7]],MATCH($A82&amp;$F82,tblAllCourses[Course Code]&amp;tblAllCourses[Type],0),MATCH(I$7,tblAllCourses[[#Headers],[Prerequisite 1]:[Prerequisite 7]],0))),IF(INDEX(tblAllCourses[[Prerequisite 1]:[Prerequisite 7]],MATCH($A82,tblAllCourses[Course Code],0),MATCH(I$7,tblAllCourses[[#Headers],[Prerequisite 1]:[Prerequisite 7]],0))=0,"",INDEX(tblAllCourses[[Prerequisite 1]:[Prerequisite 7]],MATCH($A82,tblAllCourses[Course Code],0),MATCH(I$7,tblAllCourses[[#Headers],[Prerequisite 1]:[Prerequisite 7]],0))))))</f>
        <v/>
      </c>
      <c r="J82" s="168" t="str" cm="1">
        <f t="array" ref="J82">IF(ISBLANK($A82),"",IF(ISBLANK($F82),"Course Type?",_xlfn.IFNA(IF(INDEX(tblAllCourses[[Prerequisite 1]:[Prerequisite 7]],MATCH($A82&amp;$F82,tblAllCourses[Course Code]&amp;tblAllCourses[Type],0),MATCH(J$7,tblAllCourses[[#Headers],[Prerequisite 1]:[Prerequisite 7]],0))=0,"",INDEX(tblAllCourses[[Prerequisite 1]:[Prerequisite 7]],MATCH($A82&amp;$F82,tblAllCourses[Course Code]&amp;tblAllCourses[Type],0),MATCH(J$7,tblAllCourses[[#Headers],[Prerequisite 1]:[Prerequisite 7]],0))),IF(INDEX(tblAllCourses[[Prerequisite 1]:[Prerequisite 7]],MATCH($A82,tblAllCourses[Course Code],0),MATCH(J$7,tblAllCourses[[#Headers],[Prerequisite 1]:[Prerequisite 7]],0))=0,"",INDEX(tblAllCourses[[Prerequisite 1]:[Prerequisite 7]],MATCH($A82,tblAllCourses[Course Code],0),MATCH(J$7,tblAllCourses[[#Headers],[Prerequisite 1]:[Prerequisite 7]],0))))))</f>
        <v/>
      </c>
      <c r="K82" s="168" t="str" cm="1">
        <f t="array" ref="K82">IF(ISBLANK($A82),"",IF(ISBLANK($F82),"Course Type?",_xlfn.IFNA(IF(INDEX(tblAllCourses[[Prerequisite 1]:[Prerequisite 7]],MATCH($A82&amp;$F82,tblAllCourses[Course Code]&amp;tblAllCourses[Type],0),MATCH(K$7,tblAllCourses[[#Headers],[Prerequisite 1]:[Prerequisite 7]],0))=0,"",INDEX(tblAllCourses[[Prerequisite 1]:[Prerequisite 7]],MATCH($A82&amp;$F82,tblAllCourses[Course Code]&amp;tblAllCourses[Type],0),MATCH(K$7,tblAllCourses[[#Headers],[Prerequisite 1]:[Prerequisite 7]],0))),IF(INDEX(tblAllCourses[[Prerequisite 1]:[Prerequisite 7]],MATCH($A82,tblAllCourses[Course Code],0),MATCH(K$7,tblAllCourses[[#Headers],[Prerequisite 1]:[Prerequisite 7]],0))=0,"",INDEX(tblAllCourses[[Prerequisite 1]:[Prerequisite 7]],MATCH($A82,tblAllCourses[Course Code],0),MATCH(K$7,tblAllCourses[[#Headers],[Prerequisite 1]:[Prerequisite 7]],0))))))</f>
        <v/>
      </c>
      <c r="L82" s="168" t="str" cm="1">
        <f t="array" ref="L82">IF(ISBLANK($A82),"",IF(ISBLANK($F82),"Course Type?",_xlfn.IFNA(IF(INDEX(tblAllCourses[[Prerequisite 1]:[Prerequisite 7]],MATCH($A82&amp;$F82,tblAllCourses[Course Code]&amp;tblAllCourses[Type],0),MATCH(L$7,tblAllCourses[[#Headers],[Prerequisite 1]:[Prerequisite 7]],0))=0,"",INDEX(tblAllCourses[[Prerequisite 1]:[Prerequisite 7]],MATCH($A82&amp;$F82,tblAllCourses[Course Code]&amp;tblAllCourses[Type],0),MATCH(L$7,tblAllCourses[[#Headers],[Prerequisite 1]:[Prerequisite 7]],0))),IF(INDEX(tblAllCourses[[Prerequisite 1]:[Prerequisite 7]],MATCH($A82,tblAllCourses[Course Code],0),MATCH(L$7,tblAllCourses[[#Headers],[Prerequisite 1]:[Prerequisite 7]],0))=0,"",INDEX(tblAllCourses[[Prerequisite 1]:[Prerequisite 7]],MATCH($A82,tblAllCourses[Course Code],0),MATCH(L$7,tblAllCourses[[#Headers],[Prerequisite 1]:[Prerequisite 7]],0))))))</f>
        <v/>
      </c>
      <c r="M82" s="168" t="str" cm="1">
        <f t="array" ref="M82">IF(ISBLANK($A82),"",IF(ISBLANK($F82),"Course Type?",_xlfn.IFNA(IF(INDEX(tblAllCourses[[Prerequisite 1]:[Prerequisite 7]],MATCH($A82&amp;$F82,tblAllCourses[Course Code]&amp;tblAllCourses[Type],0),MATCH(M$7,tblAllCourses[[#Headers],[Prerequisite 1]:[Prerequisite 7]],0))=0,"",INDEX(tblAllCourses[[Prerequisite 1]:[Prerequisite 7]],MATCH($A82&amp;$F82,tblAllCourses[Course Code]&amp;tblAllCourses[Type],0),MATCH(M$7,tblAllCourses[[#Headers],[Prerequisite 1]:[Prerequisite 7]],0))),IF(INDEX(tblAllCourses[[Prerequisite 1]:[Prerequisite 7]],MATCH($A82,tblAllCourses[Course Code],0),MATCH(M$7,tblAllCourses[[#Headers],[Prerequisite 1]:[Prerequisite 7]],0))=0,"",INDEX(tblAllCourses[[Prerequisite 1]:[Prerequisite 7]],MATCH($A82,tblAllCourses[Course Code],0),MATCH(M$7,tblAllCourses[[#Headers],[Prerequisite 1]:[Prerequisite 7]],0))))))</f>
        <v/>
      </c>
      <c r="N82" s="34"/>
      <c r="O82" s="58" t="str" cm="1">
        <f t="array" ref="O82">IF(OR(A82="",F82="Bus Spec"),"",IF(ISNA(MATCH(A82&amp;"MSME",tblAllCourses[Course Code]&amp;tblAllCourses[School],0)),"Non-MSME","MSME"))</f>
        <v/>
      </c>
      <c r="P82" s="58" t="b">
        <f t="shared" ca="1" si="9"/>
        <v>0</v>
      </c>
      <c r="Q82" s="58" t="b">
        <f t="shared" ca="1" si="10"/>
        <v>0</v>
      </c>
      <c r="R82" s="58" t="b">
        <f t="shared" si="11"/>
        <v>0</v>
      </c>
      <c r="S82" s="58" t="b" cm="1">
        <f t="array" ref="S82">AND($A82&lt;&gt;"",$F82=S$50,ISNA(MATCH($A82&amp;S$50&amp;$I$5,tblAllCourses[Course Code]&amp;tblAllCourses[Type]&amp;tblAllCourses[Major],0)))</f>
        <v>0</v>
      </c>
    </row>
    <row r="83" spans="1:19" x14ac:dyDescent="0.55000000000000004">
      <c r="A83" s="101"/>
      <c r="B83" s="10" t="str">
        <f>IF(ISBLANK(A83),IF(AND($I$5="DBM",COUNTIF($A$8:$A$83,"BDM3405")=0),"Must take BDM3405 Database Systems","Bus Spec/Prof Cert Courses + 1 Free Elective Course"),_xlfn.IFNA(VLOOKUP(A83,'Not Allowed'!$A$3:$B$31,2,FALSE),_xlfn.IFNA(VLOOKUP(A83,tblAllCourses[[Course Code]:[Course Title]],2,FALSE),"Non-MSME Course")))</f>
        <v>Bus Spec/Prof Cert Courses + 1 Free Elective Course</v>
      </c>
      <c r="C83" s="13">
        <v>3</v>
      </c>
      <c r="D83" s="23"/>
      <c r="E83" s="9" t="str">
        <f>IF(_xlfn.IFNA(VLOOKUP(D83,Tables!$D$2:$E$11,2,FALSE),0)&gt;=_xlfn.IFNA(VLOOKUP(VLOOKUP(F83,Tables!$A$2:$B$11,2,FALSE),Tables!$D$2:$E$11,2,FALSE),1),"Pass","")</f>
        <v/>
      </c>
      <c r="F83" s="24" t="s">
        <v>917</v>
      </c>
      <c r="G83" s="168" t="str" cm="1">
        <f t="array" ref="G83">IF(ISBLANK($A83),"",IF(ISBLANK($F83),"Course Type?",_xlfn.IFNA(IF(INDEX(tblAllCourses[[Prerequisite 1]:[Prerequisite 7]],MATCH($A83&amp;$F83,tblAllCourses[Course Code]&amp;tblAllCourses[Type],0),MATCH(G$7,tblAllCourses[[#Headers],[Prerequisite 1]:[Prerequisite 7]],0))=0,"",INDEX(tblAllCourses[[Prerequisite 1]:[Prerequisite 7]],MATCH($A83&amp;$F83,tblAllCourses[Course Code]&amp;tblAllCourses[Type],0),MATCH(G$7,tblAllCourses[[#Headers],[Prerequisite 1]:[Prerequisite 7]],0))),IF(INDEX(tblAllCourses[[Prerequisite 1]:[Prerequisite 7]],MATCH($A83,tblAllCourses[Course Code],0),MATCH(G$7,tblAllCourses[[#Headers],[Prerequisite 1]:[Prerequisite 7]],0))=0,"",INDEX(tblAllCourses[[Prerequisite 1]:[Prerequisite 7]],MATCH($A83,tblAllCourses[Course Code],0),MATCH(G$7,tblAllCourses[[#Headers],[Prerequisite 1]:[Prerequisite 7]],0))))))</f>
        <v/>
      </c>
      <c r="H83" s="168" t="str" cm="1">
        <f t="array" ref="H83">IF(ISBLANK($A83),"",IF(ISBLANK($F83),"Course Type?",_xlfn.IFNA(IF(INDEX(tblAllCourses[[Prerequisite 1]:[Prerequisite 7]],MATCH($A83&amp;$F83,tblAllCourses[Course Code]&amp;tblAllCourses[Type],0),MATCH(H$7,tblAllCourses[[#Headers],[Prerequisite 1]:[Prerequisite 7]],0))=0,"",INDEX(tblAllCourses[[Prerequisite 1]:[Prerequisite 7]],MATCH($A83&amp;$F83,tblAllCourses[Course Code]&amp;tblAllCourses[Type],0),MATCH(H$7,tblAllCourses[[#Headers],[Prerequisite 1]:[Prerequisite 7]],0))),IF(INDEX(tblAllCourses[[Prerequisite 1]:[Prerequisite 7]],MATCH($A83,tblAllCourses[Course Code],0),MATCH(H$7,tblAllCourses[[#Headers],[Prerequisite 1]:[Prerequisite 7]],0))=0,"",INDEX(tblAllCourses[[Prerequisite 1]:[Prerequisite 7]],MATCH($A83,tblAllCourses[Course Code],0),MATCH(H$7,tblAllCourses[[#Headers],[Prerequisite 1]:[Prerequisite 7]],0))))))</f>
        <v/>
      </c>
      <c r="I83" s="168" t="str" cm="1">
        <f t="array" ref="I83">IF(ISBLANK($A83),"",IF(ISBLANK($F83),"Course Type?",_xlfn.IFNA(IF(INDEX(tblAllCourses[[Prerequisite 1]:[Prerequisite 7]],MATCH($A83&amp;$F83,tblAllCourses[Course Code]&amp;tblAllCourses[Type],0),MATCH(I$7,tblAllCourses[[#Headers],[Prerequisite 1]:[Prerequisite 7]],0))=0,"",INDEX(tblAllCourses[[Prerequisite 1]:[Prerequisite 7]],MATCH($A83&amp;$F83,tblAllCourses[Course Code]&amp;tblAllCourses[Type],0),MATCH(I$7,tblAllCourses[[#Headers],[Prerequisite 1]:[Prerequisite 7]],0))),IF(INDEX(tblAllCourses[[Prerequisite 1]:[Prerequisite 7]],MATCH($A83,tblAllCourses[Course Code],0),MATCH(I$7,tblAllCourses[[#Headers],[Prerequisite 1]:[Prerequisite 7]],0))=0,"",INDEX(tblAllCourses[[Prerequisite 1]:[Prerequisite 7]],MATCH($A83,tblAllCourses[Course Code],0),MATCH(I$7,tblAllCourses[[#Headers],[Prerequisite 1]:[Prerequisite 7]],0))))))</f>
        <v/>
      </c>
      <c r="J83" s="168" t="str" cm="1">
        <f t="array" ref="J83">IF(ISBLANK($A83),"",IF(ISBLANK($F83),"Course Type?",_xlfn.IFNA(IF(INDEX(tblAllCourses[[Prerequisite 1]:[Prerequisite 7]],MATCH($A83&amp;$F83,tblAllCourses[Course Code]&amp;tblAllCourses[Type],0),MATCH(J$7,tblAllCourses[[#Headers],[Prerequisite 1]:[Prerequisite 7]],0))=0,"",INDEX(tblAllCourses[[Prerequisite 1]:[Prerequisite 7]],MATCH($A83&amp;$F83,tblAllCourses[Course Code]&amp;tblAllCourses[Type],0),MATCH(J$7,tblAllCourses[[#Headers],[Prerequisite 1]:[Prerequisite 7]],0))),IF(INDEX(tblAllCourses[[Prerequisite 1]:[Prerequisite 7]],MATCH($A83,tblAllCourses[Course Code],0),MATCH(J$7,tblAllCourses[[#Headers],[Prerequisite 1]:[Prerequisite 7]],0))=0,"",INDEX(tblAllCourses[[Prerequisite 1]:[Prerequisite 7]],MATCH($A83,tblAllCourses[Course Code],0),MATCH(J$7,tblAllCourses[[#Headers],[Prerequisite 1]:[Prerequisite 7]],0))))))</f>
        <v/>
      </c>
      <c r="K83" s="168" t="str" cm="1">
        <f t="array" ref="K83">IF(ISBLANK($A83),"",IF(ISBLANK($F83),"Course Type?",_xlfn.IFNA(IF(INDEX(tblAllCourses[[Prerequisite 1]:[Prerequisite 7]],MATCH($A83&amp;$F83,tblAllCourses[Course Code]&amp;tblAllCourses[Type],0),MATCH(K$7,tblAllCourses[[#Headers],[Prerequisite 1]:[Prerequisite 7]],0))=0,"",INDEX(tblAllCourses[[Prerequisite 1]:[Prerequisite 7]],MATCH($A83&amp;$F83,tblAllCourses[Course Code]&amp;tblAllCourses[Type],0),MATCH(K$7,tblAllCourses[[#Headers],[Prerequisite 1]:[Prerequisite 7]],0))),IF(INDEX(tblAllCourses[[Prerequisite 1]:[Prerequisite 7]],MATCH($A83,tblAllCourses[Course Code],0),MATCH(K$7,tblAllCourses[[#Headers],[Prerequisite 1]:[Prerequisite 7]],0))=0,"",INDEX(tblAllCourses[[Prerequisite 1]:[Prerequisite 7]],MATCH($A83,tblAllCourses[Course Code],0),MATCH(K$7,tblAllCourses[[#Headers],[Prerequisite 1]:[Prerequisite 7]],0))))))</f>
        <v/>
      </c>
      <c r="L83" s="168" t="str" cm="1">
        <f t="array" ref="L83">IF(ISBLANK($A83),"",IF(ISBLANK($F83),"Course Type?",_xlfn.IFNA(IF(INDEX(tblAllCourses[[Prerequisite 1]:[Prerequisite 7]],MATCH($A83&amp;$F83,tblAllCourses[Course Code]&amp;tblAllCourses[Type],0),MATCH(L$7,tblAllCourses[[#Headers],[Prerequisite 1]:[Prerequisite 7]],0))=0,"",INDEX(tblAllCourses[[Prerequisite 1]:[Prerequisite 7]],MATCH($A83&amp;$F83,tblAllCourses[Course Code]&amp;tblAllCourses[Type],0),MATCH(L$7,tblAllCourses[[#Headers],[Prerequisite 1]:[Prerequisite 7]],0))),IF(INDEX(tblAllCourses[[Prerequisite 1]:[Prerequisite 7]],MATCH($A83,tblAllCourses[Course Code],0),MATCH(L$7,tblAllCourses[[#Headers],[Prerequisite 1]:[Prerequisite 7]],0))=0,"",INDEX(tblAllCourses[[Prerequisite 1]:[Prerequisite 7]],MATCH($A83,tblAllCourses[Course Code],0),MATCH(L$7,tblAllCourses[[#Headers],[Prerequisite 1]:[Prerequisite 7]],0))))))</f>
        <v/>
      </c>
      <c r="M83" s="168" t="str" cm="1">
        <f t="array" ref="M83">IF(ISBLANK($A83),"",IF(ISBLANK($F83),"Course Type?",_xlfn.IFNA(IF(INDEX(tblAllCourses[[Prerequisite 1]:[Prerequisite 7]],MATCH($A83&amp;$F83,tblAllCourses[Course Code]&amp;tblAllCourses[Type],0),MATCH(M$7,tblAllCourses[[#Headers],[Prerequisite 1]:[Prerequisite 7]],0))=0,"",INDEX(tblAllCourses[[Prerequisite 1]:[Prerequisite 7]],MATCH($A83&amp;$F83,tblAllCourses[Course Code]&amp;tblAllCourses[Type],0),MATCH(M$7,tblAllCourses[[#Headers],[Prerequisite 1]:[Prerequisite 7]],0))),IF(INDEX(tblAllCourses[[Prerequisite 1]:[Prerequisite 7]],MATCH($A83,tblAllCourses[Course Code],0),MATCH(M$7,tblAllCourses[[#Headers],[Prerequisite 1]:[Prerequisite 7]],0))=0,"",INDEX(tblAllCourses[[Prerequisite 1]:[Prerequisite 7]],MATCH($A83,tblAllCourses[Course Code],0),MATCH(M$7,tblAllCourses[[#Headers],[Prerequisite 1]:[Prerequisite 7]],0))))))</f>
        <v/>
      </c>
      <c r="N83" s="34"/>
      <c r="O83" s="58" t="str" cm="1">
        <f t="array" ref="O83">IF(OR(A83="",F83="Bus Spec"),"",IF(ISNA(MATCH(A83&amp;"MSME",tblAllCourses[Course Code]&amp;tblAllCourses[School],0)),"Non-MSME","MSME"))</f>
        <v/>
      </c>
      <c r="P83" s="58" t="b">
        <f t="shared" ca="1" si="9"/>
        <v>0</v>
      </c>
      <c r="Q83" s="58" t="b">
        <f t="shared" ca="1" si="10"/>
        <v>0</v>
      </c>
      <c r="R83" s="58" t="b">
        <f t="shared" si="11"/>
        <v>0</v>
      </c>
      <c r="S83" s="58" t="b" cm="1">
        <f t="array" ref="S83">AND($A83&lt;&gt;"",$F83=S$50,ISNA(MATCH($A83&amp;S$50&amp;$I$5,tblAllCourses[Course Code]&amp;tblAllCourses[Type]&amp;tblAllCourses[Major],0)))</f>
        <v>0</v>
      </c>
    </row>
    <row r="84" spans="1:19" x14ac:dyDescent="0.55000000000000004">
      <c r="A84" s="12"/>
      <c r="B84" s="10"/>
      <c r="C84" s="14">
        <f>SUM(C79:C83)</f>
        <v>15</v>
      </c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</row>
    <row r="85" spans="1:19" x14ac:dyDescent="0.55000000000000004">
      <c r="A85" s="30"/>
      <c r="B85" s="31" t="s">
        <v>65</v>
      </c>
      <c r="C85" s="6">
        <f>SUM(C15,C27,C37,C47,C57,C66,C76,C84)</f>
        <v>142</v>
      </c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</row>
    <row r="86" spans="1:19" x14ac:dyDescent="0.55000000000000004">
      <c r="A86" s="30"/>
      <c r="B86" s="26" t="s">
        <v>67</v>
      </c>
      <c r="C86" s="11">
        <f>SUMIF(E8:E83,$E$7,C8:C83)</f>
        <v>0</v>
      </c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</row>
    <row r="88" spans="1:19" x14ac:dyDescent="0.55000000000000004">
      <c r="B88" s="137" t="s">
        <v>1080</v>
      </c>
      <c r="C88" s="128">
        <f>COUNTIF($O$52:$O$83,"MSME")*3</f>
        <v>0</v>
      </c>
      <c r="D88" s="136" t="s">
        <v>1083</v>
      </c>
    </row>
    <row r="89" spans="1:19" x14ac:dyDescent="0.55000000000000004">
      <c r="B89" s="137" t="s">
        <v>1081</v>
      </c>
      <c r="C89" s="128">
        <f>COUNTIF($O$52:$O$83,"Non*")*3</f>
        <v>0</v>
      </c>
    </row>
    <row r="90" spans="1:19" x14ac:dyDescent="0.55000000000000004">
      <c r="B90" s="137" t="s">
        <v>1082</v>
      </c>
      <c r="C90" s="128">
        <f>C88+C89</f>
        <v>0</v>
      </c>
      <c r="D90" s="136" t="s">
        <v>1084</v>
      </c>
    </row>
  </sheetData>
  <sheetProtection algorithmName="SHA-512" hashValue="3N1LnSi2UnrROFCXt0KaROFTcY/Os5Mfx4s4lLeVf1w0nRY2O/vTMK4QU5waIpiawvheiR+/FaACEBh7RcXJfw==" saltValue="p+ZF7LP4rDPkBph96mJjyQ==" spinCount="100000" sheet="1" objects="1" scenarios="1"/>
  <mergeCells count="10">
    <mergeCell ref="N22:N24"/>
    <mergeCell ref="E22:E24"/>
    <mergeCell ref="C22:C24"/>
    <mergeCell ref="D22:D24"/>
    <mergeCell ref="A1:N1"/>
    <mergeCell ref="A2:N2"/>
    <mergeCell ref="A3:N3"/>
    <mergeCell ref="C4:D4"/>
    <mergeCell ref="M4:N4"/>
    <mergeCell ref="J4:L4"/>
  </mergeCells>
  <phoneticPr fontId="24" type="noConversion"/>
  <conditionalFormatting sqref="A52:B56">
    <cfRule type="expression" dxfId="121" priority="21">
      <formula>COUNTIF($A$8:$A51,$A52)+COUNTIF($A53:$A$83,$A52)&gt;=1</formula>
    </cfRule>
  </conditionalFormatting>
  <conditionalFormatting sqref="A60:B65">
    <cfRule type="expression" dxfId="118" priority="13">
      <formula>COUNTIF($A$8:$A59,$A60)+COUNTIF($A61:$A$83,$A60)&gt;=1</formula>
    </cfRule>
  </conditionalFormatting>
  <conditionalFormatting sqref="A70:B75">
    <cfRule type="expression" dxfId="116" priority="17">
      <formula>COUNTIF($A$8:$A69,$A70)+COUNTIF($A71:$A$83,$A70)&gt;=1</formula>
    </cfRule>
  </conditionalFormatting>
  <conditionalFormatting sqref="A80:B83">
    <cfRule type="expression" dxfId="114" priority="15">
      <formula>COUNTIF($A$8:$A79,$A80)+COUNTIF($A81:$A$83,$A80)&gt;=1</formula>
    </cfRule>
  </conditionalFormatting>
  <conditionalFormatting sqref="C86">
    <cfRule type="cellIs" dxfId="113" priority="3" operator="lessThan">
      <formula>$C$85</formula>
    </cfRule>
  </conditionalFormatting>
  <conditionalFormatting sqref="C88">
    <cfRule type="cellIs" dxfId="112" priority="2" operator="lessThan">
      <formula>21</formula>
    </cfRule>
  </conditionalFormatting>
  <conditionalFormatting sqref="C90">
    <cfRule type="cellIs" dxfId="111" priority="1" operator="lessThan">
      <formula>33</formula>
    </cfRule>
  </conditionalFormatting>
  <conditionalFormatting sqref="F52:F56 F60:F65 F70:F75 F80:F83">
    <cfRule type="expression" dxfId="109" priority="6">
      <formula>AND($J$4="",$A52&lt;&gt;"",LEFT(F52,3)="Bus")</formula>
    </cfRule>
    <cfRule type="expression" dxfId="108" priority="9">
      <formula>OR(P52:S52)</formula>
    </cfRule>
  </conditionalFormatting>
  <conditionalFormatting sqref="G4">
    <cfRule type="expression" dxfId="107" priority="33">
      <formula>VALUE(LEFT(G4,2))&lt;63</formula>
    </cfRule>
  </conditionalFormatting>
  <conditionalFormatting sqref="G8:M83">
    <cfRule type="expression" priority="4" stopIfTrue="1">
      <formula>OR(G8="", LEFT(G8,6)="Prereq")</formula>
    </cfRule>
    <cfRule type="expression" dxfId="106" priority="5" stopIfTrue="1">
      <formula>OR(LEFT(G8,8)="Approval", RIGHT(G8,8)="Training",G8="Recheck")</formula>
    </cfRule>
    <cfRule type="expression" dxfId="105" priority="7" stopIfTrue="1">
      <formula>AND(RIGHT(G8,4)="Only",LEFT(G8,3)&lt;&gt;$I$5)</formula>
    </cfRule>
    <cfRule type="expression" dxfId="104" priority="8" stopIfTrue="1">
      <formula>AND(RIGHT(G8,4)="Only",LEFT(G8,3)=$I$5)</formula>
    </cfRule>
    <cfRule type="expression" dxfId="103" priority="22" stopIfTrue="1">
      <formula>AND(ISNUMBER(G8),$C$86 &gt;= G8)</formula>
    </cfRule>
    <cfRule type="expression" dxfId="102" priority="23" stopIfTrue="1">
      <formula>AND(ISNUMBER(G8),$C$86 &lt; G8)</formula>
    </cfRule>
    <cfRule type="expression" dxfId="101" priority="24" stopIfTrue="1">
      <formula>AND(G8="Senior Standing",VALUE(LEFT($G$4,2) &amp; MIN(VALUE(MID($G$4,3,1)),2)) - $A$5 &gt;= 30)</formula>
    </cfRule>
    <cfRule type="expression" dxfId="100" priority="25" stopIfTrue="1">
      <formula>AND(G8="Senior Standing",VALUE(LEFT($G$4,2) &amp; MIN(VALUE(MID($G$4,3,1)),2)) - $A$5 &gt; 20)</formula>
    </cfRule>
    <cfRule type="expression" dxfId="99" priority="26" stopIfTrue="1">
      <formula>AND(RIGHT(G8,8)="Standing",ISBLANK($G$4))</formula>
    </cfRule>
    <cfRule type="expression" dxfId="98" priority="27" stopIfTrue="1">
      <formula>AND(G8="Senior Standing",VALUE(LEFT($G$4,2) &amp; MIN(VALUE(MID($G$4,3,1)),2)) - $A$5 &lt;= 20)</formula>
    </cfRule>
    <cfRule type="expression" dxfId="97" priority="28" stopIfTrue="1">
      <formula>OR(_xlfn.IFNA(INDEX($E$8:$E$83,MATCH(LEFT(G8,FIND(" / ",G8)-1),$A$8:$A$83,0)),"NA")="Pass",_xlfn.IFNA(INDEX($E$8:$E$83,MATCH(RIGHT(G8,LEN(G8)-FIND(" / ",G8)-2),$A$8:$A$83,0)),"NA")="Pass")</formula>
    </cfRule>
    <cfRule type="expression" dxfId="96" priority="29" stopIfTrue="1">
      <formula>AND(_xlfn.IFNA(INDEX($E$8:$E$83,MATCH(LEFT(G8,FIND(" / ",G8)-1),$A$8:$A$83,0)),"NA")&lt;&gt;"Pass",_xlfn.IFNA(INDEX($E$8:$E$83,MATCH(RIGHT(G8,LEN(G8)-FIND(" / ",G8)-2),$A$8:$A$83,0)),"NA")&lt;&gt;"Pass")</formula>
    </cfRule>
    <cfRule type="expression" dxfId="95" priority="30" stopIfTrue="1">
      <formula>AND(LEFT(G8,3)="Not",COUNTIF($A$8:$A$83,RIGHT(G8, 7))&lt;1)</formula>
    </cfRule>
    <cfRule type="expression" dxfId="94" priority="44" stopIfTrue="1">
      <formula>AND(LEFT(G8,3)="Not",COUNTIF($A$8:$A$83,RIGHT(G8, 7))&gt;0)</formula>
    </cfRule>
    <cfRule type="expression" dxfId="93" priority="263" stopIfTrue="1">
      <formula>_xlfn.IFNA(INDEX($E$8:$E$83,MATCH(G8,$A$8:$A$83,0)),"NA")="Pass"</formula>
    </cfRule>
    <cfRule type="expression" dxfId="92" priority="264">
      <formula>_xlfn.IFNA(INDEX($E$8:$E$83,MATCH(G8,$A$8:$A$83,0)),"NA")&lt;&gt;"Pass"</formula>
    </cfRule>
  </conditionalFormatting>
  <conditionalFormatting sqref="M4">
    <cfRule type="expression" dxfId="90" priority="268">
      <formula>VALUE(LEFT(G4,2))&lt;63</formula>
    </cfRule>
  </conditionalFormatting>
  <conditionalFormatting sqref="N3">
    <cfRule type="expression" dxfId="89" priority="432">
      <formula>OR(VALUE(LEFT(G4,2))&lt;63,VALUE(LEFT(G4,2))&gt;65)</formula>
    </cfRule>
  </conditionalFormatting>
  <dataValidations count="2">
    <dataValidation type="whole" allowBlank="1" showInputMessage="1" showErrorMessage="1" errorTitle="Invalid ID" error="This file is only for the students with the ID 63x and newer." promptTitle="Student ID" prompt="Type your student ID without hyphen" sqref="G4" xr:uid="{00000000-0002-0000-0000-000000000000}">
      <formula1>6310001</formula1>
      <formula2>6599999</formula2>
    </dataValidation>
    <dataValidation type="list" allowBlank="1" showInputMessage="1" showErrorMessage="1" sqref="F52:F56 F60:F65 F70:F75 F80:F83" xr:uid="{8BEF1038-3805-48A2-9DD8-12D92C888707}">
      <formula1>"Bus Spec,Bus Elec,Cert15,Cert09,Cert03,Free Elec,Non-MSME"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" id="{4EC51707-0923-4403-8A8B-9E88A515110B}">
            <xm:f>NOT(ISNA(VLOOKUP($A52,'Not Allowed'!$A$3:$A$31,1,FALSE)))</xm:f>
            <x14:dxf>
              <fill>
                <patternFill>
                  <bgColor rgb="FFFF9999"/>
                </patternFill>
              </fill>
            </x14:dxf>
          </x14:cfRule>
          <xm:sqref>A52:B56</xm:sqref>
        </x14:conditionalFormatting>
        <x14:conditionalFormatting xmlns:xm="http://schemas.microsoft.com/office/excel/2006/main">
          <x14:cfRule type="expression" priority="12" id="{0A67724E-936B-4769-823E-34741377B68B}">
            <xm:f>NOT(ISNA(VLOOKUP($A60,'Not Allowed'!$A$3:$A$31,1,FALSE)))</xm:f>
            <x14:dxf>
              <fill>
                <patternFill>
                  <bgColor rgb="FFFF9999"/>
                </patternFill>
              </fill>
            </x14:dxf>
          </x14:cfRule>
          <xm:sqref>A60:B65</xm:sqref>
        </x14:conditionalFormatting>
        <x14:conditionalFormatting xmlns:xm="http://schemas.microsoft.com/office/excel/2006/main">
          <x14:cfRule type="expression" priority="16" id="{F224E399-BDFB-467D-952B-5D907245A332}">
            <xm:f>NOT(ISNA(VLOOKUP($A70,'Not Allowed'!$A$3:$A$31,1,FALSE)))</xm:f>
            <x14:dxf>
              <fill>
                <patternFill>
                  <bgColor rgb="FFFF9999"/>
                </patternFill>
              </fill>
            </x14:dxf>
          </x14:cfRule>
          <xm:sqref>A70:B75</xm:sqref>
        </x14:conditionalFormatting>
        <x14:conditionalFormatting xmlns:xm="http://schemas.microsoft.com/office/excel/2006/main">
          <x14:cfRule type="expression" priority="14" id="{B14EAB81-CA24-45ED-B5BE-CEA5FF1118BC}">
            <xm:f>NOT(ISNA(VLOOKUP($A80,'Not Allowed'!$A$3:$A$31,1,FALSE)))</xm:f>
            <x14:dxf>
              <fill>
                <patternFill>
                  <bgColor rgb="FFFF9999"/>
                </patternFill>
              </fill>
            </x14:dxf>
          </x14:cfRule>
          <xm:sqref>A80:B83</xm:sqref>
        </x14:conditionalFormatting>
        <x14:conditionalFormatting xmlns:xm="http://schemas.microsoft.com/office/excel/2006/main">
          <x14:cfRule type="expression" priority="253" id="{85DFC669-A2B1-419A-9DF0-C6C78B7BB282}">
            <xm:f>_xlfn.IFNA(VLOOKUP(D8,Tables!$D$2:$E$11,2,FALSE),0)&lt;_xlfn.IFNA(VLOOKUP(VLOOKUP(F8,Tables!$A$2:$B$11,2,FALSE),Tables!$D$2:$E$11,2,FALSE),1)</xm:f>
            <x14:dxf>
              <fill>
                <patternFill>
                  <bgColor rgb="FFFF9999"/>
                </patternFill>
              </fill>
            </x14:dxf>
          </x14:cfRule>
          <xm:sqref>D8:D14 D18:D22 D25:D26 D31:D36 D40:D46 D51:D56 D60:D65 D70:D75 D79:D83</xm:sqref>
        </x14:conditionalFormatting>
        <x14:conditionalFormatting xmlns:xm="http://schemas.microsoft.com/office/excel/2006/main">
          <x14:cfRule type="expression" priority="10" id="{96290EF5-32E4-4F46-892F-B7B6870918D9}">
            <xm:f>INDEX('Bus Spec'!$C$4:$C$92,MATCH(J4,'Bus Spec'!$A$4:$A$92,0))="Pass"</xm:f>
            <x14:dxf>
              <fill>
                <patternFill>
                  <bgColor rgb="FF92D050"/>
                </patternFill>
              </fill>
            </x14:dxf>
          </x14:cfRule>
          <xm:sqref>J4:L4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78CE347-525E-473D-8080-0AA8C777CCDE}">
          <x14:formula1>
            <xm:f>Tables!$D$2:$D$14</xm:f>
          </x14:formula1>
          <xm:sqref>D8:D14 D31:D36 D40:D46 D51:D56 D60:D65 D70:D75 D79:D83 D18:D26</xm:sqref>
        </x14:dataValidation>
        <x14:dataValidation type="list" allowBlank="1" showInputMessage="1" showErrorMessage="1" xr:uid="{D008BE09-BCF0-4AFC-B248-DC734E5B07AA}">
          <x14:formula1>
            <xm:f>Specialization!$A$2:$A$10</xm:f>
          </x14:formula1>
          <xm:sqref>J4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F1F94-F849-4FD0-B371-5511100A66B8}">
  <sheetPr>
    <tabColor rgb="FF9966FF"/>
  </sheetPr>
  <dimension ref="A1:H83"/>
  <sheetViews>
    <sheetView workbookViewId="0">
      <pane ySplit="3" topLeftCell="A4" activePane="bottomLeft" state="frozen"/>
      <selection activeCell="E20" sqref="E20"/>
      <selection pane="bottomLeft" activeCell="C2" sqref="C2"/>
    </sheetView>
  </sheetViews>
  <sheetFormatPr defaultColWidth="9" defaultRowHeight="15.7" x14ac:dyDescent="0.55000000000000004"/>
  <cols>
    <col min="1" max="1" width="15.8203125" style="30" customWidth="1"/>
    <col min="2" max="2" width="57.17578125" style="30" customWidth="1"/>
    <col min="3" max="3" width="9" style="32"/>
    <col min="4" max="4" width="15" style="32" bestFit="1" customWidth="1"/>
    <col min="5" max="5" width="14.46875" style="32" bestFit="1" customWidth="1"/>
    <col min="6" max="6" width="13.64453125" style="32" hidden="1" customWidth="1"/>
    <col min="7" max="7" width="9" style="70" hidden="1" customWidth="1"/>
    <col min="8" max="8" width="9" style="131"/>
    <col min="9" max="16384" width="9" style="30"/>
  </cols>
  <sheetData>
    <row r="1" spans="1:8" ht="28.35" x14ac:dyDescent="0.95">
      <c r="A1" s="142" t="s">
        <v>624</v>
      </c>
      <c r="B1" s="142"/>
      <c r="C1" s="142"/>
      <c r="D1" s="142"/>
      <c r="E1" s="35"/>
      <c r="F1" s="35"/>
    </row>
    <row r="2" spans="1:8" ht="20.7" x14ac:dyDescent="0.7">
      <c r="A2" s="209" t="s">
        <v>938</v>
      </c>
      <c r="B2" s="209"/>
      <c r="C2" s="143" t="s">
        <v>42</v>
      </c>
      <c r="D2" s="144" t="s">
        <v>930</v>
      </c>
    </row>
    <row r="3" spans="1:8" ht="15.75" customHeight="1" x14ac:dyDescent="0.55000000000000004">
      <c r="A3" s="5" t="s">
        <v>3</v>
      </c>
      <c r="B3" s="5" t="s">
        <v>4</v>
      </c>
      <c r="C3" s="6" t="s">
        <v>5</v>
      </c>
      <c r="D3" s="6" t="s">
        <v>36</v>
      </c>
      <c r="E3" s="6" t="s">
        <v>37</v>
      </c>
      <c r="F3" s="115" t="s">
        <v>38</v>
      </c>
      <c r="G3" s="6" t="s">
        <v>56</v>
      </c>
      <c r="H3" s="11" t="s">
        <v>929</v>
      </c>
    </row>
    <row r="4" spans="1:8" ht="15.75" customHeight="1" x14ac:dyDescent="0.55000000000000004">
      <c r="A4" s="212" t="s">
        <v>115</v>
      </c>
      <c r="B4" s="212"/>
      <c r="C4" s="56"/>
      <c r="D4" s="172"/>
      <c r="E4" s="172"/>
      <c r="F4" s="172"/>
      <c r="G4" s="9" t="str">
        <f>_xlfn.IFNA(IF(VLOOKUP(INDEX(DIY!$D$8:$D$83,MATCH(A4,DIY!$A$8:$A$83,0)),Tables!$D$2:$E$11,2,FALSE)&gt;=VLOOKUP($C$2,Tables!$D$2:$E$11,2,FALSE),$G$3,""),"")</f>
        <v/>
      </c>
      <c r="H4" s="130" t="str">
        <f>IF(COUNTIF(G5:G7,$G$3)=COUNTA(A5:A7),$H$3,"")</f>
        <v/>
      </c>
    </row>
    <row r="5" spans="1:8" ht="15.75" customHeight="1" x14ac:dyDescent="0.55000000000000004">
      <c r="A5" s="7" t="s">
        <v>344</v>
      </c>
      <c r="B5" s="7" t="s">
        <v>114</v>
      </c>
      <c r="C5" s="33">
        <v>3</v>
      </c>
      <c r="D5" s="87" t="str" cm="1">
        <f t="array" ref="D5">IF(INDEX(tblAllCourses[[Prerequisite 1]:[Prerequisite 7]],MATCH($A5&amp;"Cert09",tblAllCourses[Course Code]&amp;tblAllCourses[Type],0),MATCH(D$3,tblAllCourses[[#Headers],[Prerequisite 1]:[Prerequisite 7]],0))=0,"",INDEX(tblAllCourses[[Prerequisite 1]:[Prerequisite 7]],MATCH($A5&amp;"Cert09",tblAllCourses[Course Code]&amp;tblAllCourses[Type],0),MATCH(D$3,tblAllCourses[[#Headers],[Prerequisite 1]:[Prerequisite 7]],0)))</f>
        <v/>
      </c>
      <c r="E5" s="87" t="str" cm="1">
        <f t="array" ref="E5">IF(INDEX(tblAllCourses[[Prerequisite 1]:[Prerequisite 7]],MATCH($A5&amp;"Cert09",tblAllCourses[Course Code]&amp;tblAllCourses[Type],0),MATCH(E$3,tblAllCourses[[#Headers],[Prerequisite 1]:[Prerequisite 7]],0))=0,"",INDEX(tblAllCourses[[Prerequisite 1]:[Prerequisite 7]],MATCH($A5&amp;"Cert09",tblAllCourses[Course Code]&amp;tblAllCourses[Type],0),MATCH(E$3,tblAllCourses[[#Headers],[Prerequisite 1]:[Prerequisite 7]],0)))</f>
        <v/>
      </c>
      <c r="F5" s="107" t="str" cm="1">
        <f t="array" ref="F5">IF(INDEX(tblAllCourses[[Prerequisite 1]:[Prerequisite 7]],MATCH($A5&amp;"Cert09",tblAllCourses[Course Code]&amp;tblAllCourses[Type],0),MATCH(F$3,tblAllCourses[[#Headers],[Prerequisite 1]:[Prerequisite 7]],0))=0,"",INDEX(tblAllCourses[[Prerequisite 1]:[Prerequisite 7]],MATCH($A5&amp;"Cert09",tblAllCourses[Course Code]&amp;tblAllCourses[Type],0),MATCH(F$3,tblAllCourses[[#Headers],[Prerequisite 1]:[Prerequisite 7]],0)))</f>
        <v/>
      </c>
      <c r="G5" s="9" t="str">
        <f>_xlfn.IFNA(IF(VLOOKUP(INDEX(DIY!$D$8:$D$83,MATCH(A5,DIY!$A$8:$A$83,0)),Tables!$D$2:$E$11,2,FALSE)&gt;=VLOOKUP($C$2,Tables!$D$2:$E$11,2,FALSE),$G$3,""),"")</f>
        <v/>
      </c>
      <c r="H5" s="11"/>
    </row>
    <row r="6" spans="1:8" ht="15.75" customHeight="1" x14ac:dyDescent="0.55000000000000004">
      <c r="A6" s="7" t="s">
        <v>345</v>
      </c>
      <c r="B6" s="7" t="s">
        <v>115</v>
      </c>
      <c r="C6" s="33">
        <v>3</v>
      </c>
      <c r="D6" s="87" t="str" cm="1">
        <f t="array" ref="D6">IF(INDEX(tblAllCourses[[Prerequisite 1]:[Prerequisite 7]],MATCH($A6&amp;"Cert09",tblAllCourses[Course Code]&amp;tblAllCourses[Type],0),MATCH(D$3,tblAllCourses[[#Headers],[Prerequisite 1]:[Prerequisite 7]],0))=0,"",INDEX(tblAllCourses[[Prerequisite 1]:[Prerequisite 7]],MATCH($A6&amp;"Cert09",tblAllCourses[Course Code]&amp;tblAllCourses[Type],0),MATCH(D$3,tblAllCourses[[#Headers],[Prerequisite 1]:[Prerequisite 7]],0)))</f>
        <v/>
      </c>
      <c r="E6" s="87" t="str" cm="1">
        <f t="array" ref="E6">IF(INDEX(tblAllCourses[[Prerequisite 1]:[Prerequisite 7]],MATCH($A6&amp;"Cert09",tblAllCourses[Course Code]&amp;tblAllCourses[Type],0),MATCH(E$3,tblAllCourses[[#Headers],[Prerequisite 1]:[Prerequisite 7]],0))=0,"",INDEX(tblAllCourses[[Prerequisite 1]:[Prerequisite 7]],MATCH($A6&amp;"Cert09",tblAllCourses[Course Code]&amp;tblAllCourses[Type],0),MATCH(E$3,tblAllCourses[[#Headers],[Prerequisite 1]:[Prerequisite 7]],0)))</f>
        <v/>
      </c>
      <c r="F6" s="107" t="str" cm="1">
        <f t="array" ref="F6">IF(INDEX(tblAllCourses[[Prerequisite 1]:[Prerequisite 7]],MATCH($A6&amp;"Cert09",tblAllCourses[Course Code]&amp;tblAllCourses[Type],0),MATCH(F$3,tblAllCourses[[#Headers],[Prerequisite 1]:[Prerequisite 7]],0))=0,"",INDEX(tblAllCourses[[Prerequisite 1]:[Prerequisite 7]],MATCH($A6&amp;"Cert09",tblAllCourses[Course Code]&amp;tblAllCourses[Type],0),MATCH(F$3,tblAllCourses[[#Headers],[Prerequisite 1]:[Prerequisite 7]],0)))</f>
        <v/>
      </c>
      <c r="G6" s="9" t="str">
        <f>_xlfn.IFNA(IF(VLOOKUP(INDEX(DIY!$D$8:$D$83,MATCH(A6,DIY!$A$8:$A$83,0)),Tables!$D$2:$E$11,2,FALSE)&gt;=VLOOKUP($C$2,Tables!$D$2:$E$11,2,FALSE),$G$3,""),"")</f>
        <v/>
      </c>
      <c r="H6" s="11"/>
    </row>
    <row r="7" spans="1:8" ht="15.75" customHeight="1" x14ac:dyDescent="0.55000000000000004">
      <c r="A7" s="7" t="s">
        <v>346</v>
      </c>
      <c r="B7" s="7" t="s">
        <v>116</v>
      </c>
      <c r="C7" s="33">
        <v>3</v>
      </c>
      <c r="D7" s="87" t="str" cm="1">
        <f t="array" ref="D7">IF(INDEX(tblAllCourses[[Prerequisite 1]:[Prerequisite 7]],MATCH($A7&amp;"Cert09",tblAllCourses[Course Code]&amp;tblAllCourses[Type],0),MATCH(D$3,tblAllCourses[[#Headers],[Prerequisite 1]:[Prerequisite 7]],0))=0,"",INDEX(tblAllCourses[[Prerequisite 1]:[Prerequisite 7]],MATCH($A7&amp;"Cert09",tblAllCourses[Course Code]&amp;tblAllCourses[Type],0),MATCH(D$3,tblAllCourses[[#Headers],[Prerequisite 1]:[Prerequisite 7]],0)))</f>
        <v/>
      </c>
      <c r="E7" s="87" t="str" cm="1">
        <f t="array" ref="E7">IF(INDEX(tblAllCourses[[Prerequisite 1]:[Prerequisite 7]],MATCH($A7&amp;"Cert09",tblAllCourses[Course Code]&amp;tblAllCourses[Type],0),MATCH(E$3,tblAllCourses[[#Headers],[Prerequisite 1]:[Prerequisite 7]],0))=0,"",INDEX(tblAllCourses[[Prerequisite 1]:[Prerequisite 7]],MATCH($A7&amp;"Cert09",tblAllCourses[Course Code]&amp;tblAllCourses[Type],0),MATCH(E$3,tblAllCourses[[#Headers],[Prerequisite 1]:[Prerequisite 7]],0)))</f>
        <v/>
      </c>
      <c r="F7" s="107" t="str" cm="1">
        <f t="array" ref="F7">IF(INDEX(tblAllCourses[[Prerequisite 1]:[Prerequisite 7]],MATCH($A7&amp;"Cert09",tblAllCourses[Course Code]&amp;tblAllCourses[Type],0),MATCH(F$3,tblAllCourses[[#Headers],[Prerequisite 1]:[Prerequisite 7]],0))=0,"",INDEX(tblAllCourses[[Prerequisite 1]:[Prerequisite 7]],MATCH($A7&amp;"Cert09",tblAllCourses[Course Code]&amp;tblAllCourses[Type],0),MATCH(F$3,tblAllCourses[[#Headers],[Prerequisite 1]:[Prerequisite 7]],0)))</f>
        <v/>
      </c>
      <c r="G7" s="9" t="str">
        <f>_xlfn.IFNA(IF(VLOOKUP(INDEX(DIY!$D$8:$D$83,MATCH(A7,DIY!$A$8:$A$83,0)),Tables!$D$2:$E$11,2,FALSE)&gt;=VLOOKUP($C$2,Tables!$D$2:$E$11,2,FALSE),$G$3,""),"")</f>
        <v/>
      </c>
      <c r="H7" s="11"/>
    </row>
    <row r="8" spans="1:8" ht="15.75" customHeight="1" x14ac:dyDescent="0.55000000000000004">
      <c r="A8" s="211" t="s">
        <v>662</v>
      </c>
      <c r="B8" s="211"/>
      <c r="C8" s="56"/>
      <c r="D8" s="172"/>
      <c r="E8" s="172"/>
      <c r="F8" s="172"/>
      <c r="G8" s="9" t="str">
        <f>_xlfn.IFNA(IF(VLOOKUP(INDEX(DIY!$D$8:$D$83,MATCH(A8,DIY!$A$8:$A$83,0)),Tables!$D$2:$E$11,2,FALSE)&gt;=VLOOKUP($C$2,Tables!$D$2:$E$11,2,FALSE),$G$3,""),"")</f>
        <v/>
      </c>
      <c r="H8" s="130" t="str">
        <f>IF(COUNTIF(G9:G11,$G$3)=COUNTA(A9:A11),$H$3,"")</f>
        <v/>
      </c>
    </row>
    <row r="9" spans="1:8" ht="15.75" customHeight="1" x14ac:dyDescent="0.55000000000000004">
      <c r="A9" s="7" t="s">
        <v>349</v>
      </c>
      <c r="B9" s="7" t="s">
        <v>118</v>
      </c>
      <c r="C9" s="33">
        <v>3</v>
      </c>
      <c r="D9" s="87" t="str" cm="1">
        <f t="array" ref="D9">IF(INDEX(tblAllCourses[[Prerequisite 1]:[Prerequisite 7]],MATCH($A9&amp;"Cert09",tblAllCourses[Course Code]&amp;tblAllCourses[Type],0),MATCH(D$3,tblAllCourses[[#Headers],[Prerequisite 1]:[Prerequisite 7]],0))=0,"",INDEX(tblAllCourses[[Prerequisite 1]:[Prerequisite 7]],MATCH($A9&amp;"Cert09",tblAllCourses[Course Code]&amp;tblAllCourses[Type],0),MATCH(D$3,tblAllCourses[[#Headers],[Prerequisite 1]:[Prerequisite 7]],0)))</f>
        <v/>
      </c>
      <c r="E9" s="87" t="str" cm="1">
        <f t="array" ref="E9">IF(INDEX(tblAllCourses[[Prerequisite 1]:[Prerequisite 7]],MATCH($A9&amp;"Cert09",tblAllCourses[Course Code]&amp;tblAllCourses[Type],0),MATCH(E$3,tblAllCourses[[#Headers],[Prerequisite 1]:[Prerequisite 7]],0))=0,"",INDEX(tblAllCourses[[Prerequisite 1]:[Prerequisite 7]],MATCH($A9&amp;"Cert09",tblAllCourses[Course Code]&amp;tblAllCourses[Type],0),MATCH(E$3,tblAllCourses[[#Headers],[Prerequisite 1]:[Prerequisite 7]],0)))</f>
        <v/>
      </c>
      <c r="F9" s="107" t="str" cm="1">
        <f t="array" ref="F9">IF(INDEX(tblAllCourses[[Prerequisite 1]:[Prerequisite 7]],MATCH($A9&amp;"Cert09",tblAllCourses[Course Code]&amp;tblAllCourses[Type],0),MATCH(F$3,tblAllCourses[[#Headers],[Prerequisite 1]:[Prerequisite 7]],0))=0,"",INDEX(tblAllCourses[[Prerequisite 1]:[Prerequisite 7]],MATCH($A9&amp;"Cert09",tblAllCourses[Course Code]&amp;tblAllCourses[Type],0),MATCH(F$3,tblAllCourses[[#Headers],[Prerequisite 1]:[Prerequisite 7]],0)))</f>
        <v/>
      </c>
      <c r="G9" s="9" t="str">
        <f>_xlfn.IFNA(IF(VLOOKUP(INDEX(DIY!$D$8:$D$83,MATCH(A9,DIY!$A$8:$A$83,0)),Tables!$D$2:$E$11,2,FALSE)&gt;=VLOOKUP($C$2,Tables!$D$2:$E$11,2,FALSE),$G$3,""),"")</f>
        <v/>
      </c>
      <c r="H9" s="11"/>
    </row>
    <row r="10" spans="1:8" ht="15.75" customHeight="1" x14ac:dyDescent="0.55000000000000004">
      <c r="A10" s="7" t="s">
        <v>350</v>
      </c>
      <c r="B10" s="7" t="s">
        <v>119</v>
      </c>
      <c r="C10" s="33">
        <v>3</v>
      </c>
      <c r="D10" s="87" t="str" cm="1">
        <f t="array" ref="D10">IF(INDEX(tblAllCourses[[Prerequisite 1]:[Prerequisite 7]],MATCH($A10&amp;"Cert09",tblAllCourses[Course Code]&amp;tblAllCourses[Type],0),MATCH(D$3,tblAllCourses[[#Headers],[Prerequisite 1]:[Prerequisite 7]],0))=0,"",INDEX(tblAllCourses[[Prerequisite 1]:[Prerequisite 7]],MATCH($A10&amp;"Cert09",tblAllCourses[Course Code]&amp;tblAllCourses[Type],0),MATCH(D$3,tblAllCourses[[#Headers],[Prerequisite 1]:[Prerequisite 7]],0)))</f>
        <v/>
      </c>
      <c r="E10" s="87" t="str" cm="1">
        <f t="array" ref="E10">IF(INDEX(tblAllCourses[[Prerequisite 1]:[Prerequisite 7]],MATCH($A10&amp;"Cert09",tblAllCourses[Course Code]&amp;tblAllCourses[Type],0),MATCH(E$3,tblAllCourses[[#Headers],[Prerequisite 1]:[Prerequisite 7]],0))=0,"",INDEX(tblAllCourses[[Prerequisite 1]:[Prerequisite 7]],MATCH($A10&amp;"Cert09",tblAllCourses[Course Code]&amp;tblAllCourses[Type],0),MATCH(E$3,tblAllCourses[[#Headers],[Prerequisite 1]:[Prerequisite 7]],0)))</f>
        <v/>
      </c>
      <c r="F10" s="107" t="str" cm="1">
        <f t="array" ref="F10">IF(INDEX(tblAllCourses[[Prerequisite 1]:[Prerequisite 7]],MATCH($A10&amp;"Cert09",tblAllCourses[Course Code]&amp;tblAllCourses[Type],0),MATCH(F$3,tblAllCourses[[#Headers],[Prerequisite 1]:[Prerequisite 7]],0))=0,"",INDEX(tblAllCourses[[Prerequisite 1]:[Prerequisite 7]],MATCH($A10&amp;"Cert09",tblAllCourses[Course Code]&amp;tblAllCourses[Type],0),MATCH(F$3,tblAllCourses[[#Headers],[Prerequisite 1]:[Prerequisite 7]],0)))</f>
        <v/>
      </c>
      <c r="G10" s="9" t="str">
        <f>_xlfn.IFNA(IF(VLOOKUP(INDEX(DIY!$D$8:$D$83,MATCH(A10,DIY!$A$8:$A$83,0)),Tables!$D$2:$E$11,2,FALSE)&gt;=VLOOKUP($C$2,Tables!$D$2:$E$11,2,FALSE),$G$3,""),"")</f>
        <v/>
      </c>
      <c r="H10" s="11"/>
    </row>
    <row r="11" spans="1:8" ht="15.75" customHeight="1" x14ac:dyDescent="0.55000000000000004">
      <c r="A11" s="7" t="s">
        <v>351</v>
      </c>
      <c r="B11" s="7" t="s">
        <v>120</v>
      </c>
      <c r="C11" s="33">
        <v>3</v>
      </c>
      <c r="D11" s="87" t="str" cm="1">
        <f t="array" ref="D11">IF(INDEX(tblAllCourses[[Prerequisite 1]:[Prerequisite 7]],MATCH($A11&amp;"Cert09",tblAllCourses[Course Code]&amp;tblAllCourses[Type],0),MATCH(D$3,tblAllCourses[[#Headers],[Prerequisite 1]:[Prerequisite 7]],0))=0,"",INDEX(tblAllCourses[[Prerequisite 1]:[Prerequisite 7]],MATCH($A11&amp;"Cert09",tblAllCourses[Course Code]&amp;tblAllCourses[Type],0),MATCH(D$3,tblAllCourses[[#Headers],[Prerequisite 1]:[Prerequisite 7]],0)))</f>
        <v/>
      </c>
      <c r="E11" s="87" t="str" cm="1">
        <f t="array" ref="E11">IF(INDEX(tblAllCourses[[Prerequisite 1]:[Prerequisite 7]],MATCH($A11&amp;"Cert09",tblAllCourses[Course Code]&amp;tblAllCourses[Type],0),MATCH(E$3,tblAllCourses[[#Headers],[Prerequisite 1]:[Prerequisite 7]],0))=0,"",INDEX(tblAllCourses[[Prerequisite 1]:[Prerequisite 7]],MATCH($A11&amp;"Cert09",tblAllCourses[Course Code]&amp;tblAllCourses[Type],0),MATCH(E$3,tblAllCourses[[#Headers],[Prerequisite 1]:[Prerequisite 7]],0)))</f>
        <v/>
      </c>
      <c r="F11" s="107" t="str" cm="1">
        <f t="array" ref="F11">IF(INDEX(tblAllCourses[[Prerequisite 1]:[Prerequisite 7]],MATCH($A11&amp;"Cert09",tblAllCourses[Course Code]&amp;tblAllCourses[Type],0),MATCH(F$3,tblAllCourses[[#Headers],[Prerequisite 1]:[Prerequisite 7]],0))=0,"",INDEX(tblAllCourses[[Prerequisite 1]:[Prerequisite 7]],MATCH($A11&amp;"Cert09",tblAllCourses[Course Code]&amp;tblAllCourses[Type],0),MATCH(F$3,tblAllCourses[[#Headers],[Prerequisite 1]:[Prerequisite 7]],0)))</f>
        <v/>
      </c>
      <c r="G11" s="9" t="str">
        <f>_xlfn.IFNA(IF(VLOOKUP(INDEX(DIY!$D$8:$D$83,MATCH(A11,DIY!$A$8:$A$83,0)),Tables!$D$2:$E$11,2,FALSE)&gt;=VLOOKUP($C$2,Tables!$D$2:$E$11,2,FALSE),$G$3,""),"")</f>
        <v/>
      </c>
      <c r="H11" s="11"/>
    </row>
    <row r="12" spans="1:8" ht="15.75" customHeight="1" x14ac:dyDescent="0.55000000000000004">
      <c r="A12" s="204" t="s">
        <v>663</v>
      </c>
      <c r="B12" s="204"/>
      <c r="C12" s="17"/>
      <c r="D12" s="92"/>
      <c r="E12" s="92"/>
      <c r="F12" s="171"/>
      <c r="G12" s="9" t="str">
        <f>_xlfn.IFNA(IF(VLOOKUP(INDEX(DIY!$D$8:$D$83,MATCH(A12,DIY!$A$8:$A$83,0)),Tables!$D$2:$E$11,2,FALSE)&gt;=VLOOKUP($C$2,Tables!$D$2:$E$11,2,FALSE),$G$3,""),"")</f>
        <v/>
      </c>
      <c r="H12" s="130" t="str">
        <f>IF(COUNTIF(G13:G15,$G$3)=COUNTA(A13:A15),$H$3,"")</f>
        <v/>
      </c>
    </row>
    <row r="13" spans="1:8" ht="15.75" customHeight="1" x14ac:dyDescent="0.55000000000000004">
      <c r="A13" s="7" t="s">
        <v>433</v>
      </c>
      <c r="B13" s="7" t="s">
        <v>222</v>
      </c>
      <c r="C13" s="33">
        <v>3</v>
      </c>
      <c r="D13" s="87" t="str" cm="1">
        <f t="array" ref="D13">IF(INDEX(tblAllCourses[[Prerequisite 1]:[Prerequisite 7]],MATCH($A13&amp;"Cert09",tblAllCourses[Course Code]&amp;tblAllCourses[Type],0),MATCH(D$3,tblAllCourses[[#Headers],[Prerequisite 1]:[Prerequisite 7]],0))=0,"",INDEX(tblAllCourses[[Prerequisite 1]:[Prerequisite 7]],MATCH($A13&amp;"Cert09",tblAllCourses[Course Code]&amp;tblAllCourses[Type],0),MATCH(D$3,tblAllCourses[[#Headers],[Prerequisite 1]:[Prerequisite 7]],0)))</f>
        <v/>
      </c>
      <c r="E13" s="87" t="str" cm="1">
        <f t="array" ref="E13">IF(INDEX(tblAllCourses[[Prerequisite 1]:[Prerequisite 7]],MATCH($A13&amp;"Cert09",tblAllCourses[Course Code]&amp;tblAllCourses[Type],0),MATCH(E$3,tblAllCourses[[#Headers],[Prerequisite 1]:[Prerequisite 7]],0))=0,"",INDEX(tblAllCourses[[Prerequisite 1]:[Prerequisite 7]],MATCH($A13&amp;"Cert09",tblAllCourses[Course Code]&amp;tblAllCourses[Type],0),MATCH(E$3,tblAllCourses[[#Headers],[Prerequisite 1]:[Prerequisite 7]],0)))</f>
        <v/>
      </c>
      <c r="F13" s="107" t="str" cm="1">
        <f t="array" ref="F13">IF(INDEX(tblAllCourses[[Prerequisite 1]:[Prerequisite 7]],MATCH($A13&amp;"Cert09",tblAllCourses[Course Code]&amp;tblAllCourses[Type],0),MATCH(F$3,tblAllCourses[[#Headers],[Prerequisite 1]:[Prerequisite 7]],0))=0,"",INDEX(tblAllCourses[[Prerequisite 1]:[Prerequisite 7]],MATCH($A13&amp;"Cert09",tblAllCourses[Course Code]&amp;tblAllCourses[Type],0),MATCH(F$3,tblAllCourses[[#Headers],[Prerequisite 1]:[Prerequisite 7]],0)))</f>
        <v/>
      </c>
      <c r="G13" s="9" t="str">
        <f>_xlfn.IFNA(IF(VLOOKUP(INDEX(DIY!$D$8:$D$83,MATCH(A13,DIY!$A$8:$A$83,0)),Tables!$D$2:$E$11,2,FALSE)&gt;=VLOOKUP($C$2,Tables!$D$2:$E$11,2,FALSE),$G$3,""),"")</f>
        <v/>
      </c>
      <c r="H13" s="11"/>
    </row>
    <row r="14" spans="1:8" ht="15.75" customHeight="1" x14ac:dyDescent="0.55000000000000004">
      <c r="A14" s="7" t="s">
        <v>434</v>
      </c>
      <c r="B14" s="7" t="s">
        <v>223</v>
      </c>
      <c r="C14" s="33">
        <v>3</v>
      </c>
      <c r="D14" s="87" t="str" cm="1">
        <f t="array" ref="D14">IF(INDEX(tblAllCourses[[Prerequisite 1]:[Prerequisite 7]],MATCH($A14&amp;"Cert09",tblAllCourses[Course Code]&amp;tblAllCourses[Type],0),MATCH(D$3,tblAllCourses[[#Headers],[Prerequisite 1]:[Prerequisite 7]],0))=0,"",INDEX(tblAllCourses[[Prerequisite 1]:[Prerequisite 7]],MATCH($A14&amp;"Cert09",tblAllCourses[Course Code]&amp;tblAllCourses[Type],0),MATCH(D$3,tblAllCourses[[#Headers],[Prerequisite 1]:[Prerequisite 7]],0)))</f>
        <v/>
      </c>
      <c r="E14" s="87" t="str" cm="1">
        <f t="array" ref="E14">IF(INDEX(tblAllCourses[[Prerequisite 1]:[Prerequisite 7]],MATCH($A14&amp;"Cert09",tblAllCourses[Course Code]&amp;tblAllCourses[Type],0),MATCH(E$3,tblAllCourses[[#Headers],[Prerequisite 1]:[Prerequisite 7]],0))=0,"",INDEX(tblAllCourses[[Prerequisite 1]:[Prerequisite 7]],MATCH($A14&amp;"Cert09",tblAllCourses[Course Code]&amp;tblAllCourses[Type],0),MATCH(E$3,tblAllCourses[[#Headers],[Prerequisite 1]:[Prerequisite 7]],0)))</f>
        <v/>
      </c>
      <c r="F14" s="107" t="str" cm="1">
        <f t="array" ref="F14">IF(INDEX(tblAllCourses[[Prerequisite 1]:[Prerequisite 7]],MATCH($A14&amp;"Cert09",tblAllCourses[Course Code]&amp;tblAllCourses[Type],0),MATCH(F$3,tblAllCourses[[#Headers],[Prerequisite 1]:[Prerequisite 7]],0))=0,"",INDEX(tblAllCourses[[Prerequisite 1]:[Prerequisite 7]],MATCH($A14&amp;"Cert09",tblAllCourses[Course Code]&amp;tblAllCourses[Type],0),MATCH(F$3,tblAllCourses[[#Headers],[Prerequisite 1]:[Prerequisite 7]],0)))</f>
        <v/>
      </c>
      <c r="G14" s="9" t="str">
        <f>_xlfn.IFNA(IF(VLOOKUP(INDEX(DIY!$D$8:$D$83,MATCH(A14,DIY!$A$8:$A$83,0)),Tables!$D$2:$E$11,2,FALSE)&gt;=VLOOKUP($C$2,Tables!$D$2:$E$11,2,FALSE),$G$3,""),"")</f>
        <v/>
      </c>
      <c r="H14" s="11"/>
    </row>
    <row r="15" spans="1:8" ht="15.75" customHeight="1" x14ac:dyDescent="0.55000000000000004">
      <c r="A15" s="7" t="s">
        <v>435</v>
      </c>
      <c r="B15" s="7" t="s">
        <v>224</v>
      </c>
      <c r="C15" s="33">
        <v>3</v>
      </c>
      <c r="D15" s="87" t="str" cm="1">
        <f t="array" ref="D15">IF(INDEX(tblAllCourses[[Prerequisite 1]:[Prerequisite 7]],MATCH($A15&amp;"Cert09",tblAllCourses[Course Code]&amp;tblAllCourses[Type],0),MATCH(D$3,tblAllCourses[[#Headers],[Prerequisite 1]:[Prerequisite 7]],0))=0,"",INDEX(tblAllCourses[[Prerequisite 1]:[Prerequisite 7]],MATCH($A15&amp;"Cert09",tblAllCourses[Course Code]&amp;tblAllCourses[Type],0),MATCH(D$3,tblAllCourses[[#Headers],[Prerequisite 1]:[Prerequisite 7]],0)))</f>
        <v/>
      </c>
      <c r="E15" s="87" t="str" cm="1">
        <f t="array" ref="E15">IF(INDEX(tblAllCourses[[Prerequisite 1]:[Prerequisite 7]],MATCH($A15&amp;"Cert09",tblAllCourses[Course Code]&amp;tblAllCourses[Type],0),MATCH(E$3,tblAllCourses[[#Headers],[Prerequisite 1]:[Prerequisite 7]],0))=0,"",INDEX(tblAllCourses[[Prerequisite 1]:[Prerequisite 7]],MATCH($A15&amp;"Cert09",tblAllCourses[Course Code]&amp;tblAllCourses[Type],0),MATCH(E$3,tblAllCourses[[#Headers],[Prerequisite 1]:[Prerequisite 7]],0)))</f>
        <v/>
      </c>
      <c r="F15" s="107" t="str" cm="1">
        <f t="array" ref="F15">IF(INDEX(tblAllCourses[[Prerequisite 1]:[Prerequisite 7]],MATCH($A15&amp;"Cert09",tblAllCourses[Course Code]&amp;tblAllCourses[Type],0),MATCH(F$3,tblAllCourses[[#Headers],[Prerequisite 1]:[Prerequisite 7]],0))=0,"",INDEX(tblAllCourses[[Prerequisite 1]:[Prerequisite 7]],MATCH($A15&amp;"Cert09",tblAllCourses[Course Code]&amp;tblAllCourses[Type],0),MATCH(F$3,tblAllCourses[[#Headers],[Prerequisite 1]:[Prerequisite 7]],0)))</f>
        <v/>
      </c>
      <c r="G15" s="9" t="str">
        <f>_xlfn.IFNA(IF(VLOOKUP(INDEX(DIY!$D$8:$D$83,MATCH(A15,DIY!$A$8:$A$83,0)),Tables!$D$2:$E$11,2,FALSE)&gt;=VLOOKUP($C$2,Tables!$D$2:$E$11,2,FALSE),$G$3,""),"")</f>
        <v/>
      </c>
      <c r="H15" s="11"/>
    </row>
    <row r="16" spans="1:8" ht="15.75" customHeight="1" x14ac:dyDescent="0.55000000000000004">
      <c r="A16" s="210" t="s">
        <v>1095</v>
      </c>
      <c r="B16" s="210"/>
      <c r="C16" s="53"/>
      <c r="D16" s="53"/>
      <c r="E16" s="53"/>
      <c r="F16" s="116"/>
      <c r="G16" s="9"/>
      <c r="H16" s="130" t="str">
        <f>IF(COUNTIF(G17:G19,$G$3)=COUNTA(A17:A19),$H$3,"")</f>
        <v/>
      </c>
    </row>
    <row r="17" spans="1:8" ht="15.75" customHeight="1" x14ac:dyDescent="0.55000000000000004">
      <c r="A17" s="55" t="s">
        <v>460</v>
      </c>
      <c r="B17" s="55" t="s">
        <v>627</v>
      </c>
      <c r="C17" s="33">
        <v>3</v>
      </c>
      <c r="D17" s="87" t="str" cm="1">
        <f t="array" ref="D17">IF(INDEX(tblAllCourses[[Prerequisite 1]:[Prerequisite 7]],MATCH($A17&amp;"Cert09",tblAllCourses[Course Code]&amp;tblAllCourses[Type],0),MATCH(D$3,tblAllCourses[[#Headers],[Prerequisite 1]:[Prerequisite 7]],0))=0,"",INDEX(tblAllCourses[[Prerequisite 1]:[Prerequisite 7]],MATCH($A17&amp;"Cert09",tblAllCourses[Course Code]&amp;tblAllCourses[Type],0),MATCH(D$3,tblAllCourses[[#Headers],[Prerequisite 1]:[Prerequisite 7]],0)))</f>
        <v>BEC1302</v>
      </c>
      <c r="E17" s="87" t="str" cm="1">
        <f t="array" ref="E17">IF(INDEX(tblAllCourses[[Prerequisite 1]:[Prerequisite 7]],MATCH($A17&amp;"Cert09",tblAllCourses[Course Code]&amp;tblAllCourses[Type],0),MATCH(E$3,tblAllCourses[[#Headers],[Prerequisite 1]:[Prerequisite 7]],0))=0,"",INDEX(tblAllCourses[[Prerequisite 1]:[Prerequisite 7]],MATCH($A17&amp;"Cert09",tblAllCourses[Course Code]&amp;tblAllCourses[Type],0),MATCH(E$3,tblAllCourses[[#Headers],[Prerequisite 1]:[Prerequisite 7]],0)))</f>
        <v/>
      </c>
      <c r="F17" s="107" t="str" cm="1">
        <f t="array" ref="F17">IF(INDEX(tblAllCourses[[Prerequisite 1]:[Prerequisite 7]],MATCH($A17&amp;"Cert09",tblAllCourses[Course Code]&amp;tblAllCourses[Type],0),MATCH(F$3,tblAllCourses[[#Headers],[Prerequisite 1]:[Prerequisite 7]],0))=0,"",INDEX(tblAllCourses[[Prerequisite 1]:[Prerequisite 7]],MATCH($A17&amp;"Cert09",tblAllCourses[Course Code]&amp;tblAllCourses[Type],0),MATCH(F$3,tblAllCourses[[#Headers],[Prerequisite 1]:[Prerequisite 7]],0)))</f>
        <v/>
      </c>
      <c r="G17" s="9" t="str">
        <f>_xlfn.IFNA(IF(VLOOKUP(INDEX(DIY!$D$8:$D$83,MATCH(A17,DIY!$A$8:$A$83,0)),Tables!$D$2:$E$11,2,FALSE)&gt;=VLOOKUP($C$2,Tables!$D$2:$E$11,2,FALSE),$G$3,""),"")</f>
        <v/>
      </c>
      <c r="H17" s="11"/>
    </row>
    <row r="18" spans="1:8" ht="15.75" customHeight="1" x14ac:dyDescent="0.55000000000000004">
      <c r="A18" s="55" t="s">
        <v>461</v>
      </c>
      <c r="B18" s="55" t="s">
        <v>250</v>
      </c>
      <c r="C18" s="33">
        <v>3</v>
      </c>
      <c r="D18" s="87" t="str" cm="1">
        <f t="array" ref="D18">IF(INDEX(tblAllCourses[[Prerequisite 1]:[Prerequisite 7]],MATCH($A18&amp;"Cert09",tblAllCourses[Course Code]&amp;tblAllCourses[Type],0),MATCH(D$3,tblAllCourses[[#Headers],[Prerequisite 1]:[Prerequisite 7]],0))=0,"",INDEX(tblAllCourses[[Prerequisite 1]:[Prerequisite 7]],MATCH($A18&amp;"Cert09",tblAllCourses[Course Code]&amp;tblAllCourses[Type],0),MATCH(D$3,tblAllCourses[[#Headers],[Prerequisite 1]:[Prerequisite 7]],0)))</f>
        <v>BEC2303</v>
      </c>
      <c r="E18" s="87" t="str" cm="1">
        <f t="array" ref="E18">IF(INDEX(tblAllCourses[[Prerequisite 1]:[Prerequisite 7]],MATCH($A18&amp;"Cert09",tblAllCourses[Course Code]&amp;tblAllCourses[Type],0),MATCH(E$3,tblAllCourses[[#Headers],[Prerequisite 1]:[Prerequisite 7]],0))=0,"",INDEX(tblAllCourses[[Prerequisite 1]:[Prerequisite 7]],MATCH($A18&amp;"Cert09",tblAllCourses[Course Code]&amp;tblAllCourses[Type],0),MATCH(E$3,tblAllCourses[[#Headers],[Prerequisite 1]:[Prerequisite 7]],0)))</f>
        <v/>
      </c>
      <c r="F18" s="107" t="str" cm="1">
        <f t="array" ref="F18">IF(INDEX(tblAllCourses[[Prerequisite 1]:[Prerequisite 7]],MATCH($A18&amp;"Cert09",tblAllCourses[Course Code]&amp;tblAllCourses[Type],0),MATCH(F$3,tblAllCourses[[#Headers],[Prerequisite 1]:[Prerequisite 7]],0))=0,"",INDEX(tblAllCourses[[Prerequisite 1]:[Prerequisite 7]],MATCH($A18&amp;"Cert09",tblAllCourses[Course Code]&amp;tblAllCourses[Type],0),MATCH(F$3,tblAllCourses[[#Headers],[Prerequisite 1]:[Prerequisite 7]],0)))</f>
        <v/>
      </c>
      <c r="G18" s="9" t="str">
        <f>_xlfn.IFNA(IF(VLOOKUP(INDEX(DIY!$D$8:$D$83,MATCH(A18,DIY!$A$8:$A$83,0)),Tables!$D$2:$E$11,2,FALSE)&gt;=VLOOKUP($C$2,Tables!$D$2:$E$11,2,FALSE),$G$3,""),"")</f>
        <v/>
      </c>
      <c r="H18" s="11"/>
    </row>
    <row r="19" spans="1:8" ht="15.75" customHeight="1" x14ac:dyDescent="0.55000000000000004">
      <c r="A19" s="55" t="s">
        <v>649</v>
      </c>
      <c r="B19" s="55" t="s">
        <v>650</v>
      </c>
      <c r="C19" s="33">
        <v>3</v>
      </c>
      <c r="D19" s="87" t="str" cm="1">
        <f t="array" ref="D19">IF(INDEX(tblAllCourses[[Prerequisite 1]:[Prerequisite 7]],MATCH($A19&amp;"Cert09",tblAllCourses[Course Code]&amp;tblAllCourses[Type],0),MATCH(D$3,tblAllCourses[[#Headers],[Prerequisite 1]:[Prerequisite 7]],0))=0,"",INDEX(tblAllCourses[[Prerequisite 1]:[Prerequisite 7]],MATCH($A19&amp;"Cert09",tblAllCourses[Course Code]&amp;tblAllCourses[Type],0),MATCH(D$3,tblAllCourses[[#Headers],[Prerequisite 1]:[Prerequisite 7]],0)))</f>
        <v>BEC2304</v>
      </c>
      <c r="E19" s="87" t="str" cm="1">
        <f t="array" ref="E19">IF(INDEX(tblAllCourses[[Prerequisite 1]:[Prerequisite 7]],MATCH($A19&amp;"Cert09",tblAllCourses[Course Code]&amp;tblAllCourses[Type],0),MATCH(E$3,tblAllCourses[[#Headers],[Prerequisite 1]:[Prerequisite 7]],0))=0,"",INDEX(tblAllCourses[[Prerequisite 1]:[Prerequisite 7]],MATCH($A19&amp;"Cert09",tblAllCourses[Course Code]&amp;tblAllCourses[Type],0),MATCH(E$3,tblAllCourses[[#Headers],[Prerequisite 1]:[Prerequisite 7]],0)))</f>
        <v>BEC3301</v>
      </c>
      <c r="F19" s="107" t="str" cm="1">
        <f t="array" ref="F19">IF(INDEX(tblAllCourses[[Prerequisite 1]:[Prerequisite 7]],MATCH($A19&amp;"Cert09",tblAllCourses[Course Code]&amp;tblAllCourses[Type],0),MATCH(F$3,tblAllCourses[[#Headers],[Prerequisite 1]:[Prerequisite 7]],0))=0,"",INDEX(tblAllCourses[[Prerequisite 1]:[Prerequisite 7]],MATCH($A19&amp;"Cert09",tblAllCourses[Course Code]&amp;tblAllCourses[Type],0),MATCH(F$3,tblAllCourses[[#Headers],[Prerequisite 1]:[Prerequisite 7]],0)))</f>
        <v/>
      </c>
      <c r="G19" s="9" t="str">
        <f>_xlfn.IFNA(IF(VLOOKUP(INDEX(DIY!$D$8:$D$83,MATCH(A19,DIY!$A$8:$A$83,0)),Tables!$D$2:$E$11,2,FALSE)&gt;=VLOOKUP($C$2,Tables!$D$2:$E$11,2,FALSE),$G$3,""),"")</f>
        <v/>
      </c>
      <c r="H19" s="11"/>
    </row>
    <row r="20" spans="1:8" ht="15.75" customHeight="1" x14ac:dyDescent="0.55000000000000004">
      <c r="A20" s="210" t="s">
        <v>651</v>
      </c>
      <c r="B20" s="210"/>
      <c r="C20" s="17"/>
      <c r="D20" s="92"/>
      <c r="E20" s="92"/>
      <c r="F20" s="171"/>
      <c r="G20" s="9" t="str">
        <f>_xlfn.IFNA(IF(VLOOKUP(INDEX(DIY!$D$8:$D$83,MATCH(A20,DIY!$A$8:$A$83,0)),Tables!$D$2:$E$11,2,FALSE)&gt;=VLOOKUP($C$2,Tables!$D$2:$E$11,2,FALSE),$G$3,""),"")</f>
        <v/>
      </c>
      <c r="H20" s="130" t="str">
        <f>IF(COUNTIF(G21:G23,$G$3)=COUNTA(A21:A23),$H$3,"")</f>
        <v/>
      </c>
    </row>
    <row r="21" spans="1:8" ht="15.75" customHeight="1" x14ac:dyDescent="0.55000000000000004">
      <c r="A21" s="55" t="s">
        <v>354</v>
      </c>
      <c r="B21" s="55" t="s">
        <v>123</v>
      </c>
      <c r="C21" s="33">
        <v>3</v>
      </c>
      <c r="D21" s="87" t="str" cm="1">
        <f t="array" ref="D21">IF(INDEX(tblAllCourses[[Prerequisite 1]:[Prerequisite 7]],MATCH($A21&amp;"Cert09",tblAllCourses[Course Code]&amp;tblAllCourses[Type],0),MATCH(D$3,tblAllCourses[[#Headers],[Prerequisite 1]:[Prerequisite 7]],0))=0,"",INDEX(tblAllCourses[[Prerequisite 1]:[Prerequisite 7]],MATCH($A21&amp;"Cert09",tblAllCourses[Course Code]&amp;tblAllCourses[Type],0),MATCH(D$3,tblAllCourses[[#Headers],[Prerequisite 1]:[Prerequisite 7]],0)))</f>
        <v>BBA2102</v>
      </c>
      <c r="E21" s="87" t="str" cm="1">
        <f t="array" ref="E21">IF(INDEX(tblAllCourses[[Prerequisite 1]:[Prerequisite 7]],MATCH($A21&amp;"Cert09",tblAllCourses[Course Code]&amp;tblAllCourses[Type],0),MATCH(E$3,tblAllCourses[[#Headers],[Prerequisite 1]:[Prerequisite 7]],0))=0,"",INDEX(tblAllCourses[[Prerequisite 1]:[Prerequisite 7]],MATCH($A21&amp;"Cert09",tblAllCourses[Course Code]&amp;tblAllCourses[Type],0),MATCH(E$3,tblAllCourses[[#Headers],[Prerequisite 1]:[Prerequisite 7]],0)))</f>
        <v/>
      </c>
      <c r="F21" s="107" t="str" cm="1">
        <f t="array" ref="F21">IF(INDEX(tblAllCourses[[Prerequisite 1]:[Prerequisite 7]],MATCH($A21&amp;"Cert09",tblAllCourses[Course Code]&amp;tblAllCourses[Type],0),MATCH(F$3,tblAllCourses[[#Headers],[Prerequisite 1]:[Prerequisite 7]],0))=0,"",INDEX(tblAllCourses[[Prerequisite 1]:[Prerequisite 7]],MATCH($A21&amp;"Cert09",tblAllCourses[Course Code]&amp;tblAllCourses[Type],0),MATCH(F$3,tblAllCourses[[#Headers],[Prerequisite 1]:[Prerequisite 7]],0)))</f>
        <v/>
      </c>
      <c r="G21" s="9" t="str">
        <f>_xlfn.IFNA(IF(VLOOKUP(INDEX(DIY!$D$8:$D$83,MATCH(A21,DIY!$A$8:$A$83,0)),Tables!$D$2:$E$11,2,FALSE)&gt;=VLOOKUP($C$2,Tables!$D$2:$E$11,2,FALSE),$G$3,""),"")</f>
        <v/>
      </c>
      <c r="H21" s="11"/>
    </row>
    <row r="22" spans="1:8" ht="15.75" customHeight="1" x14ac:dyDescent="0.55000000000000004">
      <c r="A22" s="55" t="s">
        <v>355</v>
      </c>
      <c r="B22" s="55" t="s">
        <v>124</v>
      </c>
      <c r="C22" s="33">
        <v>3</v>
      </c>
      <c r="D22" s="87" t="str" cm="1">
        <f t="array" ref="D22">IF(INDEX(tblAllCourses[[Prerequisite 1]:[Prerequisite 7]],MATCH($A22&amp;"Cert09",tblAllCourses[Course Code]&amp;tblAllCourses[Type],0),MATCH(D$3,tblAllCourses[[#Headers],[Prerequisite 1]:[Prerequisite 7]],0))=0,"",INDEX(tblAllCourses[[Prerequisite 1]:[Prerequisite 7]],MATCH($A22&amp;"Cert09",tblAllCourses[Course Code]&amp;tblAllCourses[Type],0),MATCH(D$3,tblAllCourses[[#Headers],[Prerequisite 1]:[Prerequisite 7]],0)))</f>
        <v>BBA1104</v>
      </c>
      <c r="E22" s="87" t="str" cm="1">
        <f t="array" ref="E22">IF(INDEX(tblAllCourses[[Prerequisite 1]:[Prerequisite 7]],MATCH($A22&amp;"Cert09",tblAllCourses[Course Code]&amp;tblAllCourses[Type],0),MATCH(E$3,tblAllCourses[[#Headers],[Prerequisite 1]:[Prerequisite 7]],0))=0,"",INDEX(tblAllCourses[[Prerequisite 1]:[Prerequisite 7]],MATCH($A22&amp;"Cert09",tblAllCourses[Course Code]&amp;tblAllCourses[Type],0),MATCH(E$3,tblAllCourses[[#Headers],[Prerequisite 1]:[Prerequisite 7]],0)))</f>
        <v/>
      </c>
      <c r="F22" s="107" t="str" cm="1">
        <f t="array" ref="F22">IF(INDEX(tblAllCourses[[Prerequisite 1]:[Prerequisite 7]],MATCH($A22&amp;"Cert09",tblAllCourses[Course Code]&amp;tblAllCourses[Type],0),MATCH(F$3,tblAllCourses[[#Headers],[Prerequisite 1]:[Prerequisite 7]],0))=0,"",INDEX(tblAllCourses[[Prerequisite 1]:[Prerequisite 7]],MATCH($A22&amp;"Cert09",tblAllCourses[Course Code]&amp;tblAllCourses[Type],0),MATCH(F$3,tblAllCourses[[#Headers],[Prerequisite 1]:[Prerequisite 7]],0)))</f>
        <v/>
      </c>
      <c r="G22" s="9" t="str">
        <f>_xlfn.IFNA(IF(VLOOKUP(INDEX(DIY!$D$8:$D$83,MATCH(A22,DIY!$A$8:$A$83,0)),Tables!$D$2:$E$11,2,FALSE)&gt;=VLOOKUP($C$2,Tables!$D$2:$E$11,2,FALSE),$G$3,""),"")</f>
        <v/>
      </c>
      <c r="H22" s="11"/>
    </row>
    <row r="23" spans="1:8" ht="15.75" customHeight="1" x14ac:dyDescent="0.55000000000000004">
      <c r="A23" s="55" t="s">
        <v>466</v>
      </c>
      <c r="B23" s="55" t="s">
        <v>652</v>
      </c>
      <c r="C23" s="33">
        <v>3</v>
      </c>
      <c r="D23" s="87" t="str" cm="1">
        <f t="array" ref="D23">IF(INDEX(tblAllCourses[[Prerequisite 1]:[Prerequisite 7]],MATCH($A23&amp;"Cert09",tblAllCourses[Course Code]&amp;tblAllCourses[Type],0),MATCH(D$3,tblAllCourses[[#Headers],[Prerequisite 1]:[Prerequisite 7]],0))=0,"",INDEX(tblAllCourses[[Prerequisite 1]:[Prerequisite 7]],MATCH($A23&amp;"Cert09",tblAllCourses[Course Code]&amp;tblAllCourses[Type],0),MATCH(D$3,tblAllCourses[[#Headers],[Prerequisite 1]:[Prerequisite 7]],0)))</f>
        <v/>
      </c>
      <c r="E23" s="87" t="str" cm="1">
        <f t="array" ref="E23">IF(INDEX(tblAllCourses[[Prerequisite 1]:[Prerequisite 7]],MATCH($A23&amp;"Cert09",tblAllCourses[Course Code]&amp;tblAllCourses[Type],0),MATCH(E$3,tblAllCourses[[#Headers],[Prerequisite 1]:[Prerequisite 7]],0))=0,"",INDEX(tblAllCourses[[Prerequisite 1]:[Prerequisite 7]],MATCH($A23&amp;"Cert09",tblAllCourses[Course Code]&amp;tblAllCourses[Type],0),MATCH(E$3,tblAllCourses[[#Headers],[Prerequisite 1]:[Prerequisite 7]],0)))</f>
        <v/>
      </c>
      <c r="F23" s="107" t="str" cm="1">
        <f t="array" ref="F23">IF(INDEX(tblAllCourses[[Prerequisite 1]:[Prerequisite 7]],MATCH($A23&amp;"Cert09",tblAllCourses[Course Code]&amp;tblAllCourses[Type],0),MATCH(F$3,tblAllCourses[[#Headers],[Prerequisite 1]:[Prerequisite 7]],0))=0,"",INDEX(tblAllCourses[[Prerequisite 1]:[Prerequisite 7]],MATCH($A23&amp;"Cert09",tblAllCourses[Course Code]&amp;tblAllCourses[Type],0),MATCH(F$3,tblAllCourses[[#Headers],[Prerequisite 1]:[Prerequisite 7]],0)))</f>
        <v/>
      </c>
      <c r="G23" s="9" t="str">
        <f>_xlfn.IFNA(IF(VLOOKUP(INDEX(DIY!$D$8:$D$83,MATCH(A23,DIY!$A$8:$A$83,0)),Tables!$D$2:$E$11,2,FALSE)&gt;=VLOOKUP($C$2,Tables!$D$2:$E$11,2,FALSE),$G$3,""),"")</f>
        <v/>
      </c>
      <c r="H23" s="11"/>
    </row>
    <row r="24" spans="1:8" ht="15.75" customHeight="1" x14ac:dyDescent="0.55000000000000004">
      <c r="A24" s="210" t="s">
        <v>653</v>
      </c>
      <c r="B24" s="210"/>
      <c r="C24" s="17"/>
      <c r="D24" s="92"/>
      <c r="E24" s="92"/>
      <c r="F24" s="171"/>
      <c r="G24" s="9" t="str">
        <f>_xlfn.IFNA(IF(VLOOKUP(INDEX(DIY!$D$8:$D$83,MATCH(A24,DIY!$A$8:$A$83,0)),Tables!$D$2:$E$11,2,FALSE)&gt;=VLOOKUP($C$2,Tables!$D$2:$E$11,2,FALSE),$G$3,""),"")</f>
        <v/>
      </c>
      <c r="H24" s="130" t="str">
        <f>IF(COUNTIF(G25:G27,$G$3)=COUNTA(A25:A27),$H$3,"")</f>
        <v/>
      </c>
    </row>
    <row r="25" spans="1:8" ht="15.75" customHeight="1" x14ac:dyDescent="0.55000000000000004">
      <c r="A25" s="55" t="s">
        <v>361</v>
      </c>
      <c r="B25" s="55" t="s">
        <v>130</v>
      </c>
      <c r="C25" s="33">
        <v>3</v>
      </c>
      <c r="D25" s="87" t="str" cm="1">
        <f t="array" ref="D25">IF(INDEX(tblAllCourses[[Prerequisite 1]:[Prerequisite 7]],MATCH($A25&amp;"Cert09",tblAllCourses[Course Code]&amp;tblAllCourses[Type],0),MATCH(D$3,tblAllCourses[[#Headers],[Prerequisite 1]:[Prerequisite 7]],0))=0,"",INDEX(tblAllCourses[[Prerequisite 1]:[Prerequisite 7]],MATCH($A25&amp;"Cert09",tblAllCourses[Course Code]&amp;tblAllCourses[Type],0),MATCH(D$3,tblAllCourses[[#Headers],[Prerequisite 1]:[Prerequisite 7]],0)))</f>
        <v>Senior Standing</v>
      </c>
      <c r="E25" s="87" t="str" cm="1">
        <f t="array" ref="E25">IF(INDEX(tblAllCourses[[Prerequisite 1]:[Prerequisite 7]],MATCH($A25&amp;"Cert09",tblAllCourses[Course Code]&amp;tblAllCourses[Type],0),MATCH(E$3,tblAllCourses[[#Headers],[Prerequisite 1]:[Prerequisite 7]],0))=0,"",INDEX(tblAllCourses[[Prerequisite 1]:[Prerequisite 7]],MATCH($A25&amp;"Cert09",tblAllCourses[Course Code]&amp;tblAllCourses[Type],0),MATCH(E$3,tblAllCourses[[#Headers],[Prerequisite 1]:[Prerequisite 7]],0)))</f>
        <v/>
      </c>
      <c r="F25" s="107" t="str" cm="1">
        <f t="array" ref="F25">IF(INDEX(tblAllCourses[[Prerequisite 1]:[Prerequisite 7]],MATCH($A25&amp;"Cert09",tblAllCourses[Course Code]&amp;tblAllCourses[Type],0),MATCH(F$3,tblAllCourses[[#Headers],[Prerequisite 1]:[Prerequisite 7]],0))=0,"",INDEX(tblAllCourses[[Prerequisite 1]:[Prerequisite 7]],MATCH($A25&amp;"Cert09",tblAllCourses[Course Code]&amp;tblAllCourses[Type],0),MATCH(F$3,tblAllCourses[[#Headers],[Prerequisite 1]:[Prerequisite 7]],0)))</f>
        <v/>
      </c>
      <c r="G25" s="9" t="str">
        <f>_xlfn.IFNA(IF(VLOOKUP(INDEX(DIY!$D$8:$D$83,MATCH(A25,DIY!$A$8:$A$83,0)),Tables!$D$2:$E$11,2,FALSE)&gt;=VLOOKUP($C$2,Tables!$D$2:$E$11,2,FALSE),$G$3,""),"")</f>
        <v/>
      </c>
      <c r="H25" s="11"/>
    </row>
    <row r="26" spans="1:8" ht="15.75" customHeight="1" x14ac:dyDescent="0.55000000000000004">
      <c r="A26" s="55" t="s">
        <v>473</v>
      </c>
      <c r="B26" s="55" t="s">
        <v>654</v>
      </c>
      <c r="C26" s="33">
        <v>3</v>
      </c>
      <c r="D26" s="87" t="str" cm="1">
        <f t="array" ref="D26">IF(INDEX(tblAllCourses[[Prerequisite 1]:[Prerequisite 7]],MATCH($A26&amp;"Cert09",tblAllCourses[Course Code]&amp;tblAllCourses[Type],0),MATCH(D$3,tblAllCourses[[#Headers],[Prerequisite 1]:[Prerequisite 7]],0))=0,"",INDEX(tblAllCourses[[Prerequisite 1]:[Prerequisite 7]],MATCH($A26&amp;"Cert09",tblAllCourses[Course Code]&amp;tblAllCourses[Type],0),MATCH(D$3,tblAllCourses[[#Headers],[Prerequisite 1]:[Prerequisite 7]],0)))</f>
        <v>Senior Standing</v>
      </c>
      <c r="E26" s="87" t="str" cm="1">
        <f t="array" ref="E26">IF(INDEX(tblAllCourses[[Prerequisite 1]:[Prerequisite 7]],MATCH($A26&amp;"Cert09",tblAllCourses[Course Code]&amp;tblAllCourses[Type],0),MATCH(E$3,tblAllCourses[[#Headers],[Prerequisite 1]:[Prerequisite 7]],0))=0,"",INDEX(tblAllCourses[[Prerequisite 1]:[Prerequisite 7]],MATCH($A26&amp;"Cert09",tblAllCourses[Course Code]&amp;tblAllCourses[Type],0),MATCH(E$3,tblAllCourses[[#Headers],[Prerequisite 1]:[Prerequisite 7]],0)))</f>
        <v/>
      </c>
      <c r="F26" s="107" t="str" cm="1">
        <f t="array" ref="F26">IF(INDEX(tblAllCourses[[Prerequisite 1]:[Prerequisite 7]],MATCH($A26&amp;"Cert09",tblAllCourses[Course Code]&amp;tblAllCourses[Type],0),MATCH(F$3,tblAllCourses[[#Headers],[Prerequisite 1]:[Prerequisite 7]],0))=0,"",INDEX(tblAllCourses[[Prerequisite 1]:[Prerequisite 7]],MATCH($A26&amp;"Cert09",tblAllCourses[Course Code]&amp;tblAllCourses[Type],0),MATCH(F$3,tblAllCourses[[#Headers],[Prerequisite 1]:[Prerequisite 7]],0)))</f>
        <v/>
      </c>
      <c r="G26" s="9" t="str">
        <f>_xlfn.IFNA(IF(VLOOKUP(INDEX(DIY!$D$8:$D$83,MATCH(A26,DIY!$A$8:$A$83,0)),Tables!$D$2:$E$11,2,FALSE)&gt;=VLOOKUP($C$2,Tables!$D$2:$E$11,2,FALSE),$G$3,""),"")</f>
        <v/>
      </c>
      <c r="H26" s="11"/>
    </row>
    <row r="27" spans="1:8" ht="15.75" customHeight="1" x14ac:dyDescent="0.55000000000000004">
      <c r="A27" s="55" t="s">
        <v>475</v>
      </c>
      <c r="B27" s="55" t="s">
        <v>261</v>
      </c>
      <c r="C27" s="33">
        <v>3</v>
      </c>
      <c r="D27" s="87" t="str" cm="1">
        <f t="array" ref="D27">IF(INDEX(tblAllCourses[[Prerequisite 1]:[Prerequisite 7]],MATCH($A27&amp;"Cert09",tblAllCourses[Course Code]&amp;tblAllCourses[Type],0),MATCH(D$3,tblAllCourses[[#Headers],[Prerequisite 1]:[Prerequisite 7]],0))=0,"",INDEX(tblAllCourses[[Prerequisite 1]:[Prerequisite 7]],MATCH($A27&amp;"Cert09",tblAllCourses[Course Code]&amp;tblAllCourses[Type],0),MATCH(D$3,tblAllCourses[[#Headers],[Prerequisite 1]:[Prerequisite 7]],0)))</f>
        <v/>
      </c>
      <c r="E27" s="87" t="str" cm="1">
        <f t="array" ref="E27">IF(INDEX(tblAllCourses[[Prerequisite 1]:[Prerequisite 7]],MATCH($A27&amp;"Cert09",tblAllCourses[Course Code]&amp;tblAllCourses[Type],0),MATCH(E$3,tblAllCourses[[#Headers],[Prerequisite 1]:[Prerequisite 7]],0))=0,"",INDEX(tblAllCourses[[Prerequisite 1]:[Prerequisite 7]],MATCH($A27&amp;"Cert09",tblAllCourses[Course Code]&amp;tblAllCourses[Type],0),MATCH(E$3,tblAllCourses[[#Headers],[Prerequisite 1]:[Prerequisite 7]],0)))</f>
        <v/>
      </c>
      <c r="F27" s="107" t="str" cm="1">
        <f t="array" ref="F27">IF(INDEX(tblAllCourses[[Prerequisite 1]:[Prerequisite 7]],MATCH($A27&amp;"Cert09",tblAllCourses[Course Code]&amp;tblAllCourses[Type],0),MATCH(F$3,tblAllCourses[[#Headers],[Prerequisite 1]:[Prerequisite 7]],0))=0,"",INDEX(tblAllCourses[[Prerequisite 1]:[Prerequisite 7]],MATCH($A27&amp;"Cert09",tblAllCourses[Course Code]&amp;tblAllCourses[Type],0),MATCH(F$3,tblAllCourses[[#Headers],[Prerequisite 1]:[Prerequisite 7]],0)))</f>
        <v/>
      </c>
      <c r="G27" s="9" t="str">
        <f>_xlfn.IFNA(IF(VLOOKUP(INDEX(DIY!$D$8:$D$83,MATCH(A27,DIY!$A$8:$A$83,0)),Tables!$D$2:$E$11,2,FALSE)&gt;=VLOOKUP($C$2,Tables!$D$2:$E$11,2,FALSE),$G$3,""),"")</f>
        <v/>
      </c>
      <c r="H27" s="11"/>
    </row>
    <row r="28" spans="1:8" ht="15.75" customHeight="1" x14ac:dyDescent="0.55000000000000004">
      <c r="A28" s="210" t="s">
        <v>655</v>
      </c>
      <c r="B28" s="210"/>
      <c r="C28" s="17"/>
      <c r="D28" s="92"/>
      <c r="E28" s="92"/>
      <c r="F28" s="171"/>
      <c r="G28" s="9" t="str">
        <f>_xlfn.IFNA(IF(VLOOKUP(INDEX(DIY!$D$8:$D$83,MATCH(A28,DIY!$A$8:$A$83,0)),Tables!$D$2:$E$11,2,FALSE)&gt;=VLOOKUP($C$2,Tables!$D$2:$E$11,2,FALSE),$G$3,""),"")</f>
        <v/>
      </c>
      <c r="H28" s="130" t="str">
        <f>IF(COUNTIF(G29:G31,$G$3)=COUNTA(A29:A31),$H$3,"")</f>
        <v/>
      </c>
    </row>
    <row r="29" spans="1:8" ht="15.75" customHeight="1" x14ac:dyDescent="0.55000000000000004">
      <c r="A29" s="55" t="s">
        <v>1093</v>
      </c>
      <c r="B29" s="55" t="s">
        <v>134</v>
      </c>
      <c r="C29" s="33">
        <v>3</v>
      </c>
      <c r="D29" s="87" cm="1">
        <f t="array" ref="D29">IF(INDEX(tblAllCourses[[Prerequisite 1]:[Prerequisite 7]],MATCH($A29&amp;"Cert09",tblAllCourses[Course Code]&amp;tblAllCourses[Type],0),MATCH(D$3,tblAllCourses[[#Headers],[Prerequisite 1]:[Prerequisite 7]],0))=0,"",INDEX(tblAllCourses[[Prerequisite 1]:[Prerequisite 7]],MATCH($A29&amp;"Cert09",tblAllCourses[Course Code]&amp;tblAllCourses[Type],0),MATCH(D$3,tblAllCourses[[#Headers],[Prerequisite 1]:[Prerequisite 7]],0)))</f>
        <v>80</v>
      </c>
      <c r="E29" s="87" t="str" cm="1">
        <f t="array" ref="E29">IF(INDEX(tblAllCourses[[Prerequisite 1]:[Prerequisite 7]],MATCH($A29&amp;"Cert09",tblAllCourses[Course Code]&amp;tblAllCourses[Type],0),MATCH(E$3,tblAllCourses[[#Headers],[Prerequisite 1]:[Prerequisite 7]],0))=0,"",INDEX(tblAllCourses[[Prerequisite 1]:[Prerequisite 7]],MATCH($A29&amp;"Cert09",tblAllCourses[Course Code]&amp;tblAllCourses[Type],0),MATCH(E$3,tblAllCourses[[#Headers],[Prerequisite 1]:[Prerequisite 7]],0)))</f>
        <v>BBA2103</v>
      </c>
      <c r="F29" s="107" t="str" cm="1">
        <f t="array" ref="F29">IF(INDEX(tblAllCourses[[Prerequisite 1]:[Prerequisite 7]],MATCH($A29&amp;"Cert09",tblAllCourses[Course Code]&amp;tblAllCourses[Type],0),MATCH(F$3,tblAllCourses[[#Headers],[Prerequisite 1]:[Prerequisite 7]],0))=0,"",INDEX(tblAllCourses[[Prerequisite 1]:[Prerequisite 7]],MATCH($A29&amp;"Cert09",tblAllCourses[Course Code]&amp;tblAllCourses[Type],0),MATCH(F$3,tblAllCourses[[#Headers],[Prerequisite 1]:[Prerequisite 7]],0)))</f>
        <v/>
      </c>
      <c r="G29" s="9" t="str">
        <f>_xlfn.IFNA(IF(VLOOKUP(INDEX(DIY!$D$8:$D$83,MATCH(A29,DIY!$A$8:$A$83,0)),Tables!$D$2:$E$11,2,FALSE)&gt;=VLOOKUP($C$2,Tables!$D$2:$E$11,2,FALSE),$G$3,""),"")</f>
        <v/>
      </c>
      <c r="H29" s="11"/>
    </row>
    <row r="30" spans="1:8" ht="15.75" customHeight="1" x14ac:dyDescent="0.55000000000000004">
      <c r="A30" s="55" t="s">
        <v>1098</v>
      </c>
      <c r="B30" s="55" t="s">
        <v>138</v>
      </c>
      <c r="C30" s="33">
        <v>3</v>
      </c>
      <c r="D30" s="87" cm="1">
        <f t="array" ref="D30">IF(INDEX(tblAllCourses[[Prerequisite 1]:[Prerequisite 7]],MATCH($A30&amp;"Cert09",tblAllCourses[Course Code]&amp;tblAllCourses[Type],0),MATCH(D$3,tblAllCourses[[#Headers],[Prerequisite 1]:[Prerequisite 7]],0))=0,"",INDEX(tblAllCourses[[Prerequisite 1]:[Prerequisite 7]],MATCH($A30&amp;"Cert09",tblAllCourses[Course Code]&amp;tblAllCourses[Type],0),MATCH(D$3,tblAllCourses[[#Headers],[Prerequisite 1]:[Prerequisite 7]],0)))</f>
        <v>80</v>
      </c>
      <c r="E30" s="87" t="str" cm="1">
        <f t="array" ref="E30">IF(INDEX(tblAllCourses[[Prerequisite 1]:[Prerequisite 7]],MATCH($A30&amp;"Cert09",tblAllCourses[Course Code]&amp;tblAllCourses[Type],0),MATCH(E$3,tblAllCourses[[#Headers],[Prerequisite 1]:[Prerequisite 7]],0))=0,"",INDEX(tblAllCourses[[Prerequisite 1]:[Prerequisite 7]],MATCH($A30&amp;"Cert09",tblAllCourses[Course Code]&amp;tblAllCourses[Type],0),MATCH(E$3,tblAllCourses[[#Headers],[Prerequisite 1]:[Prerequisite 7]],0)))</f>
        <v>BFN3220</v>
      </c>
      <c r="F30" s="107" t="str" cm="1">
        <f t="array" ref="F30">IF(INDEX(tblAllCourses[[Prerequisite 1]:[Prerequisite 7]],MATCH($A30&amp;"Cert09",tblAllCourses[Course Code]&amp;tblAllCourses[Type],0),MATCH(F$3,tblAllCourses[[#Headers],[Prerequisite 1]:[Prerequisite 7]],0))=0,"",INDEX(tblAllCourses[[Prerequisite 1]:[Prerequisite 7]],MATCH($A30&amp;"Cert09",tblAllCourses[Course Code]&amp;tblAllCourses[Type],0),MATCH(F$3,tblAllCourses[[#Headers],[Prerequisite 1]:[Prerequisite 7]],0)))</f>
        <v/>
      </c>
      <c r="G30" s="9" t="str">
        <f>_xlfn.IFNA(IF(VLOOKUP(INDEX(DIY!$D$8:$D$83,MATCH(A30,DIY!$A$8:$A$83,0)),Tables!$D$2:$E$11,2,FALSE)&gt;=VLOOKUP($C$2,Tables!$D$2:$E$11,2,FALSE),$G$3,""),"")</f>
        <v/>
      </c>
      <c r="H30" s="11"/>
    </row>
    <row r="31" spans="1:8" ht="15.75" customHeight="1" x14ac:dyDescent="0.55000000000000004">
      <c r="A31" s="55" t="s">
        <v>482</v>
      </c>
      <c r="B31" s="55" t="s">
        <v>268</v>
      </c>
      <c r="C31" s="33">
        <v>3</v>
      </c>
      <c r="D31" s="87" cm="1">
        <f t="array" ref="D31">IF(INDEX(tblAllCourses[[Prerequisite 1]:[Prerequisite 7]],MATCH($A31&amp;"Cert09",tblAllCourses[Course Code]&amp;tblAllCourses[Type],0),MATCH(D$3,tblAllCourses[[#Headers],[Prerequisite 1]:[Prerequisite 7]],0))=0,"",INDEX(tblAllCourses[[Prerequisite 1]:[Prerequisite 7]],MATCH($A31&amp;"Cert09",tblAllCourses[Course Code]&amp;tblAllCourses[Type],0),MATCH(D$3,tblAllCourses[[#Headers],[Prerequisite 1]:[Prerequisite 7]],0)))</f>
        <v>100</v>
      </c>
      <c r="E31" s="87" t="str" cm="1">
        <f t="array" ref="E31">IF(INDEX(tblAllCourses[[Prerequisite 1]:[Prerequisite 7]],MATCH($A31&amp;"Cert09",tblAllCourses[Course Code]&amp;tblAllCourses[Type],0),MATCH(E$3,tblAllCourses[[#Headers],[Prerequisite 1]:[Prerequisite 7]],0))=0,"",INDEX(tblAllCourses[[Prerequisite 1]:[Prerequisite 7]],MATCH($A31&amp;"Cert09",tblAllCourses[Course Code]&amp;tblAllCourses[Type],0),MATCH(E$3,tblAllCourses[[#Headers],[Prerequisite 1]:[Prerequisite 7]],0)))</f>
        <v>BFN3220</v>
      </c>
      <c r="F31" s="107" t="str" cm="1">
        <f t="array" ref="F31">IF(INDEX(tblAllCourses[[Prerequisite 1]:[Prerequisite 7]],MATCH($A31&amp;"Cert09",tblAllCourses[Course Code]&amp;tblAllCourses[Type],0),MATCH(F$3,tblAllCourses[[#Headers],[Prerequisite 1]:[Prerequisite 7]],0))=0,"",INDEX(tblAllCourses[[Prerequisite 1]:[Prerequisite 7]],MATCH($A31&amp;"Cert09",tblAllCourses[Course Code]&amp;tblAllCourses[Type],0),MATCH(F$3,tblAllCourses[[#Headers],[Prerequisite 1]:[Prerequisite 7]],0)))</f>
        <v/>
      </c>
      <c r="G31" s="9" t="str">
        <f>_xlfn.IFNA(IF(VLOOKUP(INDEX(DIY!$D$8:$D$83,MATCH(A31,DIY!$A$8:$A$83,0)),Tables!$D$2:$E$11,2,FALSE)&gt;=VLOOKUP($C$2,Tables!$D$2:$E$11,2,FALSE),$G$3,""),"")</f>
        <v/>
      </c>
      <c r="H31" s="11"/>
    </row>
    <row r="32" spans="1:8" ht="15.75" customHeight="1" x14ac:dyDescent="0.55000000000000004">
      <c r="A32" s="210" t="s">
        <v>1088</v>
      </c>
      <c r="B32" s="210"/>
      <c r="C32" s="17"/>
      <c r="D32" s="92"/>
      <c r="E32" s="92"/>
      <c r="F32" s="171"/>
      <c r="G32" s="9" t="str">
        <f>_xlfn.IFNA(IF(VLOOKUP(INDEX(DIY!$D$8:$D$83,MATCH(A32,DIY!$A$8:$A$83,0)),Tables!$D$2:$E$11,2,FALSE)&gt;=VLOOKUP($C$2,Tables!$D$2:$E$11,2,FALSE),$G$3,""),"")</f>
        <v/>
      </c>
      <c r="H32" s="130" t="str">
        <f>IF(AND(G33=$G$3,G34=$G$3,OR(G35=$G$3,G36=$G$3)),$H$3,"")</f>
        <v/>
      </c>
    </row>
    <row r="33" spans="1:8" ht="15.75" customHeight="1" x14ac:dyDescent="0.55000000000000004">
      <c r="A33" s="55" t="s">
        <v>487</v>
      </c>
      <c r="B33" s="55" t="s">
        <v>273</v>
      </c>
      <c r="C33" s="33">
        <v>3</v>
      </c>
      <c r="D33" s="87" t="str" cm="1">
        <f t="array" ref="D33">IF(INDEX(tblAllCourses[[Prerequisite 1]:[Prerequisite 7]],MATCH($A33&amp;"Cert09",tblAllCourses[Course Code]&amp;tblAllCourses[Type],0),MATCH(D$3,tblAllCourses[[#Headers],[Prerequisite 1]:[Prerequisite 7]],0))=0,"",INDEX(tblAllCourses[[Prerequisite 1]:[Prerequisite 7]],MATCH($A33&amp;"Cert09",tblAllCourses[Course Code]&amp;tblAllCourses[Type],0),MATCH(D$3,tblAllCourses[[#Headers],[Prerequisite 1]:[Prerequisite 7]],0)))</f>
        <v/>
      </c>
      <c r="E33" s="87" t="str" cm="1">
        <f t="array" ref="E33">IF(INDEX(tblAllCourses[[Prerequisite 1]:[Prerequisite 7]],MATCH($A33&amp;"Cert09",tblAllCourses[Course Code]&amp;tblAllCourses[Type],0),MATCH(E$3,tblAllCourses[[#Headers],[Prerequisite 1]:[Prerequisite 7]],0))=0,"",INDEX(tblAllCourses[[Prerequisite 1]:[Prerequisite 7]],MATCH($A33&amp;"Cert09",tblAllCourses[Course Code]&amp;tblAllCourses[Type],0),MATCH(E$3,tblAllCourses[[#Headers],[Prerequisite 1]:[Prerequisite 7]],0)))</f>
        <v/>
      </c>
      <c r="F33" s="107" t="str" cm="1">
        <f t="array" ref="F33">IF(INDEX(tblAllCourses[[Prerequisite 1]:[Prerequisite 7]],MATCH($A33&amp;"Cert09",tblAllCourses[Course Code]&amp;tblAllCourses[Type],0),MATCH(F$3,tblAllCourses[[#Headers],[Prerequisite 1]:[Prerequisite 7]],0))=0,"",INDEX(tblAllCourses[[Prerequisite 1]:[Prerequisite 7]],MATCH($A33&amp;"Cert09",tblAllCourses[Course Code]&amp;tblAllCourses[Type],0),MATCH(F$3,tblAllCourses[[#Headers],[Prerequisite 1]:[Prerequisite 7]],0)))</f>
        <v/>
      </c>
      <c r="G33" s="9" t="str">
        <f>_xlfn.IFNA(IF(VLOOKUP(INDEX(DIY!$D$8:$D$83,MATCH(A33,DIY!$A$8:$A$83,0)),Tables!$D$2:$E$11,2,FALSE)&gt;=VLOOKUP($C$2,Tables!$D$2:$E$11,2,FALSE),$G$3,""),"")</f>
        <v/>
      </c>
      <c r="H33" s="11"/>
    </row>
    <row r="34" spans="1:8" ht="15.75" customHeight="1" x14ac:dyDescent="0.55000000000000004">
      <c r="A34" s="55" t="s">
        <v>501</v>
      </c>
      <c r="B34" s="55" t="s">
        <v>287</v>
      </c>
      <c r="C34" s="33">
        <v>3</v>
      </c>
      <c r="D34" s="87" t="str" cm="1">
        <f t="array" ref="D34">IF(INDEX(tblAllCourses[[Prerequisite 1]:[Prerequisite 7]],MATCH($A34&amp;"Cert09",tblAllCourses[Course Code]&amp;tblAllCourses[Type],0),MATCH(D$3,tblAllCourses[[#Headers],[Prerequisite 1]:[Prerequisite 7]],0))=0,"",INDEX(tblAllCourses[[Prerequisite 1]:[Prerequisite 7]],MATCH($A34&amp;"Cert09",tblAllCourses[Course Code]&amp;tblAllCourses[Type],0),MATCH(D$3,tblAllCourses[[#Headers],[Prerequisite 1]:[Prerequisite 7]],0)))</f>
        <v/>
      </c>
      <c r="E34" s="87" t="str" cm="1">
        <f t="array" ref="E34">IF(INDEX(tblAllCourses[[Prerequisite 1]:[Prerequisite 7]],MATCH($A34&amp;"Cert09",tblAllCourses[Course Code]&amp;tblAllCourses[Type],0),MATCH(E$3,tblAllCourses[[#Headers],[Prerequisite 1]:[Prerequisite 7]],0))=0,"",INDEX(tblAllCourses[[Prerequisite 1]:[Prerequisite 7]],MATCH($A34&amp;"Cert09",tblAllCourses[Course Code]&amp;tblAllCourses[Type],0),MATCH(E$3,tblAllCourses[[#Headers],[Prerequisite 1]:[Prerequisite 7]],0)))</f>
        <v/>
      </c>
      <c r="F34" s="107" t="str" cm="1">
        <f t="array" ref="F34">IF(INDEX(tblAllCourses[[Prerequisite 1]:[Prerequisite 7]],MATCH($A34&amp;"Cert09",tblAllCourses[Course Code]&amp;tblAllCourses[Type],0),MATCH(F$3,tblAllCourses[[#Headers],[Prerequisite 1]:[Prerequisite 7]],0))=0,"",INDEX(tblAllCourses[[Prerequisite 1]:[Prerequisite 7]],MATCH($A34&amp;"Cert09",tblAllCourses[Course Code]&amp;tblAllCourses[Type],0),MATCH(F$3,tblAllCourses[[#Headers],[Prerequisite 1]:[Prerequisite 7]],0)))</f>
        <v/>
      </c>
      <c r="G34" s="9" t="str">
        <f>_xlfn.IFNA(IF(VLOOKUP(INDEX(DIY!$D$8:$D$83,MATCH(A34,DIY!$A$8:$A$83,0)),Tables!$D$2:$E$11,2,FALSE)&gt;=VLOOKUP($C$2,Tables!$D$2:$E$11,2,FALSE),$G$3,""),"")</f>
        <v/>
      </c>
      <c r="H34" s="11"/>
    </row>
    <row r="35" spans="1:8" ht="15.75" customHeight="1" x14ac:dyDescent="0.55000000000000004">
      <c r="A35" s="55" t="s">
        <v>500</v>
      </c>
      <c r="B35" s="55" t="s">
        <v>286</v>
      </c>
      <c r="C35" s="213">
        <v>3</v>
      </c>
      <c r="D35" s="87" t="str" cm="1">
        <f t="array" ref="D35">IF(INDEX(tblAllCourses[[Prerequisite 1]:[Prerequisite 7]],MATCH($A35&amp;"Cert09",tblAllCourses[Course Code]&amp;tblAllCourses[Type],0),MATCH(D$3,tblAllCourses[[#Headers],[Prerequisite 1]:[Prerequisite 7]],0))=0,"",INDEX(tblAllCourses[[Prerequisite 1]:[Prerequisite 7]],MATCH($A35&amp;"Cert09",tblAllCourses[Course Code]&amp;tblAllCourses[Type],0),MATCH(D$3,tblAllCourses[[#Headers],[Prerequisite 1]:[Prerequisite 7]],0)))</f>
        <v/>
      </c>
      <c r="E35" s="87" t="str" cm="1">
        <f t="array" ref="E35">IF(INDEX(tblAllCourses[[Prerequisite 1]:[Prerequisite 7]],MATCH($A35&amp;"Cert09",tblAllCourses[Course Code]&amp;tblAllCourses[Type],0),MATCH(E$3,tblAllCourses[[#Headers],[Prerequisite 1]:[Prerequisite 7]],0))=0,"",INDEX(tblAllCourses[[Prerequisite 1]:[Prerequisite 7]],MATCH($A35&amp;"Cert09",tblAllCourses[Course Code]&amp;tblAllCourses[Type],0),MATCH(E$3,tblAllCourses[[#Headers],[Prerequisite 1]:[Prerequisite 7]],0)))</f>
        <v/>
      </c>
      <c r="F35" s="107" t="str" cm="1">
        <f t="array" ref="F35">IF(INDEX(tblAllCourses[[Prerequisite 1]:[Prerequisite 7]],MATCH($A35&amp;"Cert09",tblAllCourses[Course Code]&amp;tblAllCourses[Type],0),MATCH(F$3,tblAllCourses[[#Headers],[Prerequisite 1]:[Prerequisite 7]],0))=0,"",INDEX(tblAllCourses[[Prerequisite 1]:[Prerequisite 7]],MATCH($A35&amp;"Cert09",tblAllCourses[Course Code]&amp;tblAllCourses[Type],0),MATCH(F$3,tblAllCourses[[#Headers],[Prerequisite 1]:[Prerequisite 7]],0)))</f>
        <v/>
      </c>
      <c r="G35" s="9" t="str">
        <f>_xlfn.IFNA(IF(VLOOKUP(INDEX(DIY!$D$8:$D$83,MATCH(A35,DIY!$A$8:$A$83,0)),Tables!$D$2:$E$11,2,FALSE)&gt;=VLOOKUP($C$2,Tables!$D$2:$E$11,2,FALSE),$G$3,""),"")</f>
        <v/>
      </c>
      <c r="H35" s="11"/>
    </row>
    <row r="36" spans="1:8" ht="15.75" customHeight="1" x14ac:dyDescent="0.55000000000000004">
      <c r="A36" s="55" t="s">
        <v>502</v>
      </c>
      <c r="B36" s="55" t="s">
        <v>656</v>
      </c>
      <c r="C36" s="214"/>
      <c r="D36" s="87" t="str" cm="1">
        <f t="array" ref="D36">IF(INDEX(tblAllCourses[[Prerequisite 1]:[Prerequisite 7]],MATCH($A36&amp;"Cert09",tblAllCourses[Course Code]&amp;tblAllCourses[Type],0),MATCH(D$3,tblAllCourses[[#Headers],[Prerequisite 1]:[Prerequisite 7]],0))=0,"",INDEX(tblAllCourses[[Prerequisite 1]:[Prerequisite 7]],MATCH($A36&amp;"Cert09",tblAllCourses[Course Code]&amp;tblAllCourses[Type],0),MATCH(D$3,tblAllCourses[[#Headers],[Prerequisite 1]:[Prerequisite 7]],0)))</f>
        <v/>
      </c>
      <c r="E36" s="87" t="str" cm="1">
        <f t="array" ref="E36">IF(INDEX(tblAllCourses[[Prerequisite 1]:[Prerequisite 7]],MATCH($A36&amp;"Cert09",tblAllCourses[Course Code]&amp;tblAllCourses[Type],0),MATCH(E$3,tblAllCourses[[#Headers],[Prerequisite 1]:[Prerequisite 7]],0))=0,"",INDEX(tblAllCourses[[Prerequisite 1]:[Prerequisite 7]],MATCH($A36&amp;"Cert09",tblAllCourses[Course Code]&amp;tblAllCourses[Type],0),MATCH(E$3,tblAllCourses[[#Headers],[Prerequisite 1]:[Prerequisite 7]],0)))</f>
        <v/>
      </c>
      <c r="F36" s="107" t="str" cm="1">
        <f t="array" ref="F36">IF(INDEX(tblAllCourses[[Prerequisite 1]:[Prerequisite 7]],MATCH($A36&amp;"Cert09",tblAllCourses[Course Code]&amp;tblAllCourses[Type],0),MATCH(F$3,tblAllCourses[[#Headers],[Prerequisite 1]:[Prerequisite 7]],0))=0,"",INDEX(tblAllCourses[[Prerequisite 1]:[Prerequisite 7]],MATCH($A36&amp;"Cert09",tblAllCourses[Course Code]&amp;tblAllCourses[Type],0),MATCH(F$3,tblAllCourses[[#Headers],[Prerequisite 1]:[Prerequisite 7]],0)))</f>
        <v/>
      </c>
      <c r="G36" s="9" t="str">
        <f>_xlfn.IFNA(IF(VLOOKUP(INDEX(DIY!$D$8:$D$83,MATCH(A36,DIY!$A$8:$A$83,0)),Tables!$D$2:$E$11,2,FALSE)&gt;=VLOOKUP($C$2,Tables!$D$2:$E$11,2,FALSE),$G$3,""),"")</f>
        <v/>
      </c>
      <c r="H36" s="11"/>
    </row>
    <row r="37" spans="1:8" ht="15.75" customHeight="1" x14ac:dyDescent="0.55000000000000004">
      <c r="A37" s="210" t="s">
        <v>657</v>
      </c>
      <c r="B37" s="210"/>
      <c r="C37" s="17"/>
      <c r="D37" s="92"/>
      <c r="E37" s="92"/>
      <c r="F37" s="171"/>
      <c r="G37" s="9" t="str">
        <f>_xlfn.IFNA(IF(VLOOKUP(INDEX(DIY!$D$8:$D$83,MATCH(A37,DIY!$A$8:$A$83,0)),Tables!$D$2:$E$11,2,FALSE)&gt;=VLOOKUP($C$2,Tables!$D$2:$E$11,2,FALSE),$G$3,""),"")</f>
        <v/>
      </c>
      <c r="H37" s="130" t="str">
        <f>IF(COUNTIF(G38:G40,$G$3)=COUNTA(A38:A40),$H$3,"")</f>
        <v/>
      </c>
    </row>
    <row r="38" spans="1:8" ht="15.75" customHeight="1" x14ac:dyDescent="0.55000000000000004">
      <c r="A38" s="55" t="s">
        <v>490</v>
      </c>
      <c r="B38" s="55" t="s">
        <v>276</v>
      </c>
      <c r="C38" s="33">
        <v>3</v>
      </c>
      <c r="D38" s="87" t="str" cm="1">
        <f t="array" ref="D38">IF(INDEX(tblAllCourses[[Prerequisite 1]:[Prerequisite 7]],MATCH($A38&amp;"Cert09",tblAllCourses[Course Code]&amp;tblAllCourses[Type],0),MATCH(D$3,tblAllCourses[[#Headers],[Prerequisite 1]:[Prerequisite 7]],0))=0,"",INDEX(tblAllCourses[[Prerequisite 1]:[Prerequisite 7]],MATCH($A38&amp;"Cert09",tblAllCourses[Course Code]&amp;tblAllCourses[Type],0),MATCH(D$3,tblAllCourses[[#Headers],[Prerequisite 1]:[Prerequisite 7]],0)))</f>
        <v/>
      </c>
      <c r="E38" s="87" t="str" cm="1">
        <f t="array" ref="E38">IF(INDEX(tblAllCourses[[Prerequisite 1]:[Prerequisite 7]],MATCH($A38&amp;"Cert09",tblAllCourses[Course Code]&amp;tblAllCourses[Type],0),MATCH(E$3,tblAllCourses[[#Headers],[Prerequisite 1]:[Prerequisite 7]],0))=0,"",INDEX(tblAllCourses[[Prerequisite 1]:[Prerequisite 7]],MATCH($A38&amp;"Cert09",tblAllCourses[Course Code]&amp;tblAllCourses[Type],0),MATCH(E$3,tblAllCourses[[#Headers],[Prerequisite 1]:[Prerequisite 7]],0)))</f>
        <v/>
      </c>
      <c r="F38" s="107" t="str" cm="1">
        <f t="array" ref="F38">IF(INDEX(tblAllCourses[[Prerequisite 1]:[Prerequisite 7]],MATCH($A38&amp;"Cert09",tblAllCourses[Course Code]&amp;tblAllCourses[Type],0),MATCH(F$3,tblAllCourses[[#Headers],[Prerequisite 1]:[Prerequisite 7]],0))=0,"",INDEX(tblAllCourses[[Prerequisite 1]:[Prerequisite 7]],MATCH($A38&amp;"Cert09",tblAllCourses[Course Code]&amp;tblAllCourses[Type],0),MATCH(F$3,tblAllCourses[[#Headers],[Prerequisite 1]:[Prerequisite 7]],0)))</f>
        <v/>
      </c>
      <c r="G38" s="9" t="str">
        <f>_xlfn.IFNA(IF(VLOOKUP(INDEX(DIY!$D$8:$D$83,MATCH(A38,DIY!$A$8:$A$83,0)),Tables!$D$2:$E$11,2,FALSE)&gt;=VLOOKUP($C$2,Tables!$D$2:$E$11,2,FALSE),$G$3,""),"")</f>
        <v/>
      </c>
      <c r="H38" s="11"/>
    </row>
    <row r="39" spans="1:8" ht="15.75" customHeight="1" x14ac:dyDescent="0.55000000000000004">
      <c r="A39" s="55" t="s">
        <v>491</v>
      </c>
      <c r="B39" s="55" t="s">
        <v>277</v>
      </c>
      <c r="C39" s="33">
        <v>3</v>
      </c>
      <c r="D39" s="87" t="str" cm="1">
        <f t="array" ref="D39">IF(INDEX(tblAllCourses[[Prerequisite 1]:[Prerequisite 7]],MATCH($A39&amp;"Cert09",tblAllCourses[Course Code]&amp;tblAllCourses[Type],0),MATCH(D$3,tblAllCourses[[#Headers],[Prerequisite 1]:[Prerequisite 7]],0))=0,"",INDEX(tblAllCourses[[Prerequisite 1]:[Prerequisite 7]],MATCH($A39&amp;"Cert09",tblAllCourses[Course Code]&amp;tblAllCourses[Type],0),MATCH(D$3,tblAllCourses[[#Headers],[Prerequisite 1]:[Prerequisite 7]],0)))</f>
        <v/>
      </c>
      <c r="E39" s="87" t="str" cm="1">
        <f t="array" ref="E39">IF(INDEX(tblAllCourses[[Prerequisite 1]:[Prerequisite 7]],MATCH($A39&amp;"Cert09",tblAllCourses[Course Code]&amp;tblAllCourses[Type],0),MATCH(E$3,tblAllCourses[[#Headers],[Prerequisite 1]:[Prerequisite 7]],0))=0,"",INDEX(tblAllCourses[[Prerequisite 1]:[Prerequisite 7]],MATCH($A39&amp;"Cert09",tblAllCourses[Course Code]&amp;tblAllCourses[Type],0),MATCH(E$3,tblAllCourses[[#Headers],[Prerequisite 1]:[Prerequisite 7]],0)))</f>
        <v/>
      </c>
      <c r="F39" s="107" t="str" cm="1">
        <f t="array" ref="F39">IF(INDEX(tblAllCourses[[Prerequisite 1]:[Prerequisite 7]],MATCH($A39&amp;"Cert09",tblAllCourses[Course Code]&amp;tblAllCourses[Type],0),MATCH(F$3,tblAllCourses[[#Headers],[Prerequisite 1]:[Prerequisite 7]],0))=0,"",INDEX(tblAllCourses[[Prerequisite 1]:[Prerequisite 7]],MATCH($A39&amp;"Cert09",tblAllCourses[Course Code]&amp;tblAllCourses[Type],0),MATCH(F$3,tblAllCourses[[#Headers],[Prerequisite 1]:[Prerequisite 7]],0)))</f>
        <v/>
      </c>
      <c r="G39" s="9" t="str">
        <f>_xlfn.IFNA(IF(VLOOKUP(INDEX(DIY!$D$8:$D$83,MATCH(A39,DIY!$A$8:$A$83,0)),Tables!$D$2:$E$11,2,FALSE)&gt;=VLOOKUP($C$2,Tables!$D$2:$E$11,2,FALSE),$G$3,""),"")</f>
        <v/>
      </c>
      <c r="H39" s="11"/>
    </row>
    <row r="40" spans="1:8" ht="15.75" customHeight="1" x14ac:dyDescent="0.55000000000000004">
      <c r="A40" s="55" t="s">
        <v>492</v>
      </c>
      <c r="B40" s="55" t="s">
        <v>278</v>
      </c>
      <c r="C40" s="33">
        <v>3</v>
      </c>
      <c r="D40" s="87" t="str" cm="1">
        <f t="array" ref="D40">IF(INDEX(tblAllCourses[[Prerequisite 1]:[Prerequisite 7]],MATCH($A40&amp;"Cert09",tblAllCourses[Course Code]&amp;tblAllCourses[Type],0),MATCH(D$3,tblAllCourses[[#Headers],[Prerequisite 1]:[Prerequisite 7]],0))=0,"",INDEX(tblAllCourses[[Prerequisite 1]:[Prerequisite 7]],MATCH($A40&amp;"Cert09",tblAllCourses[Course Code]&amp;tblAllCourses[Type],0),MATCH(D$3,tblAllCourses[[#Headers],[Prerequisite 1]:[Prerequisite 7]],0)))</f>
        <v/>
      </c>
      <c r="E40" s="87" t="str" cm="1">
        <f t="array" ref="E40">IF(INDEX(tblAllCourses[[Prerequisite 1]:[Prerequisite 7]],MATCH($A40&amp;"Cert09",tblAllCourses[Course Code]&amp;tblAllCourses[Type],0),MATCH(E$3,tblAllCourses[[#Headers],[Prerequisite 1]:[Prerequisite 7]],0))=0,"",INDEX(tblAllCourses[[Prerequisite 1]:[Prerequisite 7]],MATCH($A40&amp;"Cert09",tblAllCourses[Course Code]&amp;tblAllCourses[Type],0),MATCH(E$3,tblAllCourses[[#Headers],[Prerequisite 1]:[Prerequisite 7]],0)))</f>
        <v/>
      </c>
      <c r="F40" s="107" t="str" cm="1">
        <f t="array" ref="F40">IF(INDEX(tblAllCourses[[Prerequisite 1]:[Prerequisite 7]],MATCH($A40&amp;"Cert09",tblAllCourses[Course Code]&amp;tblAllCourses[Type],0),MATCH(F$3,tblAllCourses[[#Headers],[Prerequisite 1]:[Prerequisite 7]],0))=0,"",INDEX(tblAllCourses[[Prerequisite 1]:[Prerequisite 7]],MATCH($A40&amp;"Cert09",tblAllCourses[Course Code]&amp;tblAllCourses[Type],0),MATCH(F$3,tblAllCourses[[#Headers],[Prerequisite 1]:[Prerequisite 7]],0)))</f>
        <v/>
      </c>
      <c r="G40" s="9" t="str">
        <f>_xlfn.IFNA(IF(VLOOKUP(INDEX(DIY!$D$8:$D$83,MATCH(A40,DIY!$A$8:$A$83,0)),Tables!$D$2:$E$11,2,FALSE)&gt;=VLOOKUP($C$2,Tables!$D$2:$E$11,2,FALSE),$G$3,""),"")</f>
        <v/>
      </c>
      <c r="H40" s="11"/>
    </row>
    <row r="41" spans="1:8" ht="15.75" customHeight="1" x14ac:dyDescent="0.55000000000000004">
      <c r="A41" s="199" t="s">
        <v>658</v>
      </c>
      <c r="B41" s="200"/>
      <c r="C41" s="17"/>
      <c r="D41" s="92"/>
      <c r="E41" s="92"/>
      <c r="F41" s="171"/>
      <c r="G41" s="9" t="str">
        <f>_xlfn.IFNA(IF(VLOOKUP(INDEX(DIY!$D$8:$D$83,MATCH(A41,DIY!$A$8:$A$83,0)),Tables!$D$2:$E$11,2,FALSE)&gt;=VLOOKUP($C$2,Tables!$D$2:$E$11,2,FALSE),$G$3,""),"")</f>
        <v/>
      </c>
      <c r="H41" s="130" t="str">
        <f>IF(COUNTIF(G42:G44,$G$3)=COUNTA(A42:A44),$H$3,"")</f>
        <v/>
      </c>
    </row>
    <row r="42" spans="1:8" ht="15.75" customHeight="1" x14ac:dyDescent="0.55000000000000004">
      <c r="A42" s="55" t="s">
        <v>493</v>
      </c>
      <c r="B42" s="55" t="s">
        <v>659</v>
      </c>
      <c r="C42" s="33">
        <v>3</v>
      </c>
      <c r="D42" s="87" t="str" cm="1">
        <f t="array" ref="D42">IF(INDEX(tblAllCourses[[Prerequisite 1]:[Prerequisite 7]],MATCH($A42&amp;"Cert09",tblAllCourses[Course Code]&amp;tblAllCourses[Type],0),MATCH(D$3,tblAllCourses[[#Headers],[Prerequisite 1]:[Prerequisite 7]],0))=0,"",INDEX(tblAllCourses[[Prerequisite 1]:[Prerequisite 7]],MATCH($A42&amp;"Cert09",tblAllCourses[Course Code]&amp;tblAllCourses[Type],0),MATCH(D$3,tblAllCourses[[#Headers],[Prerequisite 1]:[Prerequisite 7]],0)))</f>
        <v/>
      </c>
      <c r="E42" s="87" t="str" cm="1">
        <f t="array" ref="E42">IF(INDEX(tblAllCourses[[Prerequisite 1]:[Prerequisite 7]],MATCH($A42&amp;"Cert09",tblAllCourses[Course Code]&amp;tblAllCourses[Type],0),MATCH(E$3,tblAllCourses[[#Headers],[Prerequisite 1]:[Prerequisite 7]],0))=0,"",INDEX(tblAllCourses[[Prerequisite 1]:[Prerequisite 7]],MATCH($A42&amp;"Cert09",tblAllCourses[Course Code]&amp;tblAllCourses[Type],0),MATCH(E$3,tblAllCourses[[#Headers],[Prerequisite 1]:[Prerequisite 7]],0)))</f>
        <v/>
      </c>
      <c r="F42" s="107" t="str" cm="1">
        <f t="array" ref="F42">IF(INDEX(tblAllCourses[[Prerequisite 1]:[Prerequisite 7]],MATCH($A42&amp;"Cert09",tblAllCourses[Course Code]&amp;tblAllCourses[Type],0),MATCH(F$3,tblAllCourses[[#Headers],[Prerequisite 1]:[Prerequisite 7]],0))=0,"",INDEX(tblAllCourses[[Prerequisite 1]:[Prerequisite 7]],MATCH($A42&amp;"Cert09",tblAllCourses[Course Code]&amp;tblAllCourses[Type],0),MATCH(F$3,tblAllCourses[[#Headers],[Prerequisite 1]:[Prerequisite 7]],0)))</f>
        <v/>
      </c>
      <c r="G42" s="9" t="str">
        <f>_xlfn.IFNA(IF(VLOOKUP(INDEX(DIY!$D$8:$D$83,MATCH(A42,DIY!$A$8:$A$83,0)),Tables!$D$2:$E$11,2,FALSE)&gt;=VLOOKUP($C$2,Tables!$D$2:$E$11,2,FALSE),$G$3,""),"")</f>
        <v/>
      </c>
      <c r="H42" s="11"/>
    </row>
    <row r="43" spans="1:8" ht="15.75" customHeight="1" x14ac:dyDescent="0.55000000000000004">
      <c r="A43" s="55" t="s">
        <v>494</v>
      </c>
      <c r="B43" s="55" t="s">
        <v>280</v>
      </c>
      <c r="C43" s="33">
        <v>3</v>
      </c>
      <c r="D43" s="87" t="str" cm="1">
        <f t="array" ref="D43">IF(INDEX(tblAllCourses[[Prerequisite 1]:[Prerequisite 7]],MATCH($A43&amp;"Cert09",tblAllCourses[Course Code]&amp;tblAllCourses[Type],0),MATCH(D$3,tblAllCourses[[#Headers],[Prerequisite 1]:[Prerequisite 7]],0))=0,"",INDEX(tblAllCourses[[Prerequisite 1]:[Prerequisite 7]],MATCH($A43&amp;"Cert09",tblAllCourses[Course Code]&amp;tblAllCourses[Type],0),MATCH(D$3,tblAllCourses[[#Headers],[Prerequisite 1]:[Prerequisite 7]],0)))</f>
        <v/>
      </c>
      <c r="E43" s="87" t="str" cm="1">
        <f t="array" ref="E43">IF(INDEX(tblAllCourses[[Prerequisite 1]:[Prerequisite 7]],MATCH($A43&amp;"Cert09",tblAllCourses[Course Code]&amp;tblAllCourses[Type],0),MATCH(E$3,tblAllCourses[[#Headers],[Prerequisite 1]:[Prerequisite 7]],0))=0,"",INDEX(tblAllCourses[[Prerequisite 1]:[Prerequisite 7]],MATCH($A43&amp;"Cert09",tblAllCourses[Course Code]&amp;tblAllCourses[Type],0),MATCH(E$3,tblAllCourses[[#Headers],[Prerequisite 1]:[Prerequisite 7]],0)))</f>
        <v/>
      </c>
      <c r="F43" s="107" t="str" cm="1">
        <f t="array" ref="F43">IF(INDEX(tblAllCourses[[Prerequisite 1]:[Prerequisite 7]],MATCH($A43&amp;"Cert09",tblAllCourses[Course Code]&amp;tblAllCourses[Type],0),MATCH(F$3,tblAllCourses[[#Headers],[Prerequisite 1]:[Prerequisite 7]],0))=0,"",INDEX(tblAllCourses[[Prerequisite 1]:[Prerequisite 7]],MATCH($A43&amp;"Cert09",tblAllCourses[Course Code]&amp;tblAllCourses[Type],0),MATCH(F$3,tblAllCourses[[#Headers],[Prerequisite 1]:[Prerequisite 7]],0)))</f>
        <v/>
      </c>
      <c r="G43" s="9" t="str">
        <f>_xlfn.IFNA(IF(VLOOKUP(INDEX(DIY!$D$8:$D$83,MATCH(A43,DIY!$A$8:$A$83,0)),Tables!$D$2:$E$11,2,FALSE)&gt;=VLOOKUP($C$2,Tables!$D$2:$E$11,2,FALSE),$G$3,""),"")</f>
        <v/>
      </c>
      <c r="H43" s="11"/>
    </row>
    <row r="44" spans="1:8" ht="15.75" customHeight="1" x14ac:dyDescent="0.55000000000000004">
      <c r="A44" s="55" t="s">
        <v>495</v>
      </c>
      <c r="B44" s="55" t="s">
        <v>281</v>
      </c>
      <c r="C44" s="33">
        <v>3</v>
      </c>
      <c r="D44" s="87" t="str" cm="1">
        <f t="array" ref="D44">IF(INDEX(tblAllCourses[[Prerequisite 1]:[Prerequisite 7]],MATCH($A44&amp;"Cert09",tblAllCourses[Course Code]&amp;tblAllCourses[Type],0),MATCH(D$3,tblAllCourses[[#Headers],[Prerequisite 1]:[Prerequisite 7]],0))=0,"",INDEX(tblAllCourses[[Prerequisite 1]:[Prerequisite 7]],MATCH($A44&amp;"Cert09",tblAllCourses[Course Code]&amp;tblAllCourses[Type],0),MATCH(D$3,tblAllCourses[[#Headers],[Prerequisite 1]:[Prerequisite 7]],0)))</f>
        <v/>
      </c>
      <c r="E44" s="87" t="str" cm="1">
        <f t="array" ref="E44">IF(INDEX(tblAllCourses[[Prerequisite 1]:[Prerequisite 7]],MATCH($A44&amp;"Cert09",tblAllCourses[Course Code]&amp;tblAllCourses[Type],0),MATCH(E$3,tblAllCourses[[#Headers],[Prerequisite 1]:[Prerequisite 7]],0))=0,"",INDEX(tblAllCourses[[Prerequisite 1]:[Prerequisite 7]],MATCH($A44&amp;"Cert09",tblAllCourses[Course Code]&amp;tblAllCourses[Type],0),MATCH(E$3,tblAllCourses[[#Headers],[Prerequisite 1]:[Prerequisite 7]],0)))</f>
        <v/>
      </c>
      <c r="F44" s="107" t="str" cm="1">
        <f t="array" ref="F44">IF(INDEX(tblAllCourses[[Prerequisite 1]:[Prerequisite 7]],MATCH($A44&amp;"Cert09",tblAllCourses[Course Code]&amp;tblAllCourses[Type],0),MATCH(F$3,tblAllCourses[[#Headers],[Prerequisite 1]:[Prerequisite 7]],0))=0,"",INDEX(tblAllCourses[[Prerequisite 1]:[Prerequisite 7]],MATCH($A44&amp;"Cert09",tblAllCourses[Course Code]&amp;tblAllCourses[Type],0),MATCH(F$3,tblAllCourses[[#Headers],[Prerequisite 1]:[Prerequisite 7]],0)))</f>
        <v/>
      </c>
      <c r="G44" s="9" t="str">
        <f>_xlfn.IFNA(IF(VLOOKUP(INDEX(DIY!$D$8:$D$83,MATCH(A44,DIY!$A$8:$A$83,0)),Tables!$D$2:$E$11,2,FALSE)&gt;=VLOOKUP($C$2,Tables!$D$2:$E$11,2,FALSE),$G$3,""),"")</f>
        <v/>
      </c>
      <c r="H44" s="11"/>
    </row>
    <row r="45" spans="1:8" ht="15.75" customHeight="1" x14ac:dyDescent="0.55000000000000004">
      <c r="A45" s="199" t="s">
        <v>1089</v>
      </c>
      <c r="B45" s="200"/>
      <c r="C45" s="17"/>
      <c r="D45" s="92"/>
      <c r="E45" s="92"/>
      <c r="F45" s="171"/>
      <c r="G45" s="9" t="str">
        <f>_xlfn.IFNA(IF(VLOOKUP(INDEX(DIY!$D$8:$D$83,MATCH(A45,DIY!$A$8:$A$83,0)),Tables!$D$2:$E$11,2,FALSE)&gt;=VLOOKUP($C$2,Tables!$D$2:$E$11,2,FALSE),$G$3,""),"")</f>
        <v/>
      </c>
      <c r="H45" s="130" t="str">
        <f>IF(COUNTIF(G46:G48,$G$3)=COUNTA(A46:A48),$H$3,"")</f>
        <v/>
      </c>
    </row>
    <row r="46" spans="1:8" ht="15.75" customHeight="1" x14ac:dyDescent="0.55000000000000004">
      <c r="A46" s="55" t="s">
        <v>488</v>
      </c>
      <c r="B46" s="55" t="s">
        <v>1090</v>
      </c>
      <c r="C46" s="33">
        <v>3</v>
      </c>
      <c r="D46" s="87" t="str" cm="1">
        <f t="array" ref="D46">IF(INDEX(tblAllCourses[[Prerequisite 1]:[Prerequisite 7]],MATCH($A46&amp;"Cert09",tblAllCourses[Course Code]&amp;tblAllCourses[Type],0),MATCH(D$3,tblAllCourses[[#Headers],[Prerequisite 1]:[Prerequisite 7]],0))=0,"",INDEX(tblAllCourses[[Prerequisite 1]:[Prerequisite 7]],MATCH($A46&amp;"Cert09",tblAllCourses[Course Code]&amp;tblAllCourses[Type],0),MATCH(D$3,tblAllCourses[[#Headers],[Prerequisite 1]:[Prerequisite 7]],0)))</f>
        <v/>
      </c>
      <c r="E46" s="87" t="str" cm="1">
        <f t="array" ref="E46">IF(INDEX(tblAllCourses[[Prerequisite 1]:[Prerequisite 7]],MATCH($A46&amp;"Cert09",tblAllCourses[Course Code]&amp;tblAllCourses[Type],0),MATCH(E$3,tblAllCourses[[#Headers],[Prerequisite 1]:[Prerequisite 7]],0))=0,"",INDEX(tblAllCourses[[Prerequisite 1]:[Prerequisite 7]],MATCH($A46&amp;"Cert09",tblAllCourses[Course Code]&amp;tblAllCourses[Type],0),MATCH(E$3,tblAllCourses[[#Headers],[Prerequisite 1]:[Prerequisite 7]],0)))</f>
        <v/>
      </c>
      <c r="F46" s="107" t="str" cm="1">
        <f t="array" ref="F46">IF(INDEX(tblAllCourses[[Prerequisite 1]:[Prerequisite 7]],MATCH($A46&amp;"Cert09",tblAllCourses[Course Code]&amp;tblAllCourses[Type],0),MATCH(F$3,tblAllCourses[[#Headers],[Prerequisite 1]:[Prerequisite 7]],0))=0,"",INDEX(tblAllCourses[[Prerequisite 1]:[Prerequisite 7]],MATCH($A46&amp;"Cert09",tblAllCourses[Course Code]&amp;tblAllCourses[Type],0),MATCH(F$3,tblAllCourses[[#Headers],[Prerequisite 1]:[Prerequisite 7]],0)))</f>
        <v/>
      </c>
      <c r="G46" s="9" t="str">
        <f>_xlfn.IFNA(IF(VLOOKUP(INDEX(DIY!$D$8:$D$83,MATCH(A46,DIY!$A$8:$A$83,0)),Tables!$D$2:$E$11,2,FALSE)&gt;=VLOOKUP($C$2,Tables!$D$2:$E$11,2,FALSE),$G$3,""),"")</f>
        <v/>
      </c>
      <c r="H46" s="11"/>
    </row>
    <row r="47" spans="1:8" ht="15.75" customHeight="1" x14ac:dyDescent="0.55000000000000004">
      <c r="A47" s="55" t="s">
        <v>489</v>
      </c>
      <c r="B47" s="55" t="s">
        <v>1091</v>
      </c>
      <c r="C47" s="33">
        <v>3</v>
      </c>
      <c r="D47" s="87" t="str" cm="1">
        <f t="array" ref="D47">IF(INDEX(tblAllCourses[[Prerequisite 1]:[Prerequisite 7]],MATCH($A47&amp;"Cert09",tblAllCourses[Course Code]&amp;tblAllCourses[Type],0),MATCH(D$3,tblAllCourses[[#Headers],[Prerequisite 1]:[Prerequisite 7]],0))=0,"",INDEX(tblAllCourses[[Prerequisite 1]:[Prerequisite 7]],MATCH($A47&amp;"Cert09",tblAllCourses[Course Code]&amp;tblAllCourses[Type],0),MATCH(D$3,tblAllCourses[[#Headers],[Prerequisite 1]:[Prerequisite 7]],0)))</f>
        <v/>
      </c>
      <c r="E47" s="87" t="str" cm="1">
        <f t="array" ref="E47">IF(INDEX(tblAllCourses[[Prerequisite 1]:[Prerequisite 7]],MATCH($A47&amp;"Cert09",tblAllCourses[Course Code]&amp;tblAllCourses[Type],0),MATCH(E$3,tblAllCourses[[#Headers],[Prerequisite 1]:[Prerequisite 7]],0))=0,"",INDEX(tblAllCourses[[Prerequisite 1]:[Prerequisite 7]],MATCH($A47&amp;"Cert09",tblAllCourses[Course Code]&amp;tblAllCourses[Type],0),MATCH(E$3,tblAllCourses[[#Headers],[Prerequisite 1]:[Prerequisite 7]],0)))</f>
        <v/>
      </c>
      <c r="F47" s="107" t="str" cm="1">
        <f t="array" ref="F47">IF(INDEX(tblAllCourses[[Prerequisite 1]:[Prerequisite 7]],MATCH($A47&amp;"Cert09",tblAllCourses[Course Code]&amp;tblAllCourses[Type],0),MATCH(F$3,tblAllCourses[[#Headers],[Prerequisite 1]:[Prerequisite 7]],0))=0,"",INDEX(tblAllCourses[[Prerequisite 1]:[Prerequisite 7]],MATCH($A47&amp;"Cert09",tblAllCourses[Course Code]&amp;tblAllCourses[Type],0),MATCH(F$3,tblAllCourses[[#Headers],[Prerequisite 1]:[Prerequisite 7]],0)))</f>
        <v/>
      </c>
      <c r="G47" s="9" t="str">
        <f>_xlfn.IFNA(IF(VLOOKUP(INDEX(DIY!$D$8:$D$83,MATCH(A47,DIY!$A$8:$A$83,0)),Tables!$D$2:$E$11,2,FALSE)&gt;=VLOOKUP($C$2,Tables!$D$2:$E$11,2,FALSE),$G$3,""),"")</f>
        <v/>
      </c>
      <c r="H47" s="11"/>
    </row>
    <row r="48" spans="1:8" ht="15.75" customHeight="1" x14ac:dyDescent="0.55000000000000004">
      <c r="A48" s="55" t="s">
        <v>490</v>
      </c>
      <c r="B48" s="55" t="s">
        <v>276</v>
      </c>
      <c r="C48" s="33">
        <v>3</v>
      </c>
      <c r="D48" s="87" t="str" cm="1">
        <f t="array" ref="D48">IF(INDEX(tblAllCourses[[Prerequisite 1]:[Prerequisite 7]],MATCH($A48&amp;"Cert09",tblAllCourses[Course Code]&amp;tblAllCourses[Type],0),MATCH(D$3,tblAllCourses[[#Headers],[Prerequisite 1]:[Prerequisite 7]],0))=0,"",INDEX(tblAllCourses[[Prerequisite 1]:[Prerequisite 7]],MATCH($A48&amp;"Cert09",tblAllCourses[Course Code]&amp;tblAllCourses[Type],0),MATCH(D$3,tblAllCourses[[#Headers],[Prerequisite 1]:[Prerequisite 7]],0)))</f>
        <v/>
      </c>
      <c r="E48" s="87" t="str" cm="1">
        <f t="array" ref="E48">IF(INDEX(tblAllCourses[[Prerequisite 1]:[Prerequisite 7]],MATCH($A48&amp;"Cert09",tblAllCourses[Course Code]&amp;tblAllCourses[Type],0),MATCH(E$3,tblAllCourses[[#Headers],[Prerequisite 1]:[Prerequisite 7]],0))=0,"",INDEX(tblAllCourses[[Prerequisite 1]:[Prerequisite 7]],MATCH($A48&amp;"Cert09",tblAllCourses[Course Code]&amp;tblAllCourses[Type],0),MATCH(E$3,tblAllCourses[[#Headers],[Prerequisite 1]:[Prerequisite 7]],0)))</f>
        <v/>
      </c>
      <c r="F48" s="107" t="str" cm="1">
        <f t="array" ref="F48">IF(INDEX(tblAllCourses[[Prerequisite 1]:[Prerequisite 7]],MATCH($A48&amp;"Cert09",tblAllCourses[Course Code]&amp;tblAllCourses[Type],0),MATCH(F$3,tblAllCourses[[#Headers],[Prerequisite 1]:[Prerequisite 7]],0))=0,"",INDEX(tblAllCourses[[Prerequisite 1]:[Prerequisite 7]],MATCH($A48&amp;"Cert09",tblAllCourses[Course Code]&amp;tblAllCourses[Type],0),MATCH(F$3,tblAllCourses[[#Headers],[Prerequisite 1]:[Prerequisite 7]],0)))</f>
        <v/>
      </c>
      <c r="G48" s="9" t="str">
        <f>_xlfn.IFNA(IF(VLOOKUP(INDEX(DIY!$D$8:$D$83,MATCH(A48,DIY!$A$8:$A$83,0)),Tables!$D$2:$E$11,2,FALSE)&gt;=VLOOKUP($C$2,Tables!$D$2:$E$11,2,FALSE),$G$3,""),"")</f>
        <v/>
      </c>
      <c r="H48" s="11"/>
    </row>
    <row r="49" spans="1:8" ht="15.75" customHeight="1" x14ac:dyDescent="0.55000000000000004">
      <c r="A49" s="199" t="s">
        <v>660</v>
      </c>
      <c r="B49" s="200"/>
      <c r="C49" s="17"/>
      <c r="D49" s="92"/>
      <c r="E49" s="92"/>
      <c r="F49" s="171"/>
      <c r="G49" s="9" t="str">
        <f>_xlfn.IFNA(IF(VLOOKUP(INDEX(DIY!$D$8:$D$83,MATCH(A49,DIY!$A$8:$A$83,0)),Tables!$D$2:$E$11,2,FALSE)&gt;=VLOOKUP($C$2,Tables!$D$2:$E$11,2,FALSE),$G$3,""),"")</f>
        <v/>
      </c>
      <c r="H49" s="130" t="str">
        <f>IF(COUNTIF(G50:G52,$G$3)=COUNTA(A50:A52),$H$3,"")</f>
        <v/>
      </c>
    </row>
    <row r="50" spans="1:8" ht="15.75" customHeight="1" x14ac:dyDescent="0.55000000000000004">
      <c r="A50" s="55" t="s">
        <v>382</v>
      </c>
      <c r="B50" s="55" t="s">
        <v>165</v>
      </c>
      <c r="C50" s="33">
        <v>3</v>
      </c>
      <c r="D50" s="87" t="str" cm="1">
        <f t="array" ref="D50">IF(INDEX(tblAllCourses[[Prerequisite 1]:[Prerequisite 7]],MATCH($A50&amp;"Cert09",tblAllCourses[Course Code]&amp;tblAllCourses[Type],0),MATCH(D$3,tblAllCourses[[#Headers],[Prerequisite 1]:[Prerequisite 7]],0))=0,"",INDEX(tblAllCourses[[Prerequisite 1]:[Prerequisite 7]],MATCH($A50&amp;"Cert09",tblAllCourses[Course Code]&amp;tblAllCourses[Type],0),MATCH(D$3,tblAllCourses[[#Headers],[Prerequisite 1]:[Prerequisite 7]],0)))</f>
        <v>BBA2104</v>
      </c>
      <c r="E50" s="87" t="str" cm="1">
        <f t="array" ref="E50">IF(INDEX(tblAllCourses[[Prerequisite 1]:[Prerequisite 7]],MATCH($A50&amp;"Cert09",tblAllCourses[Course Code]&amp;tblAllCourses[Type],0),MATCH(E$3,tblAllCourses[[#Headers],[Prerequisite 1]:[Prerequisite 7]],0))=0,"",INDEX(tblAllCourses[[Prerequisite 1]:[Prerequisite 7]],MATCH($A50&amp;"Cert09",tblAllCourses[Course Code]&amp;tblAllCourses[Type],0),MATCH(E$3,tblAllCourses[[#Headers],[Prerequisite 1]:[Prerequisite 7]],0)))</f>
        <v/>
      </c>
      <c r="F50" s="107" t="str" cm="1">
        <f t="array" ref="F50">IF(INDEX(tblAllCourses[[Prerequisite 1]:[Prerequisite 7]],MATCH($A50&amp;"Cert09",tblAllCourses[Course Code]&amp;tblAllCourses[Type],0),MATCH(F$3,tblAllCourses[[#Headers],[Prerequisite 1]:[Prerequisite 7]],0))=0,"",INDEX(tblAllCourses[[Prerequisite 1]:[Prerequisite 7]],MATCH($A50&amp;"Cert09",tblAllCourses[Course Code]&amp;tblAllCourses[Type],0),MATCH(F$3,tblAllCourses[[#Headers],[Prerequisite 1]:[Prerequisite 7]],0)))</f>
        <v/>
      </c>
      <c r="G50" s="9" t="str">
        <f>_xlfn.IFNA(IF(VLOOKUP(INDEX(DIY!$D$8:$D$83,MATCH(A50,DIY!$A$8:$A$83,0)),Tables!$D$2:$E$11,2,FALSE)&gt;=VLOOKUP($C$2,Tables!$D$2:$E$11,2,FALSE),$G$3,""),"")</f>
        <v/>
      </c>
      <c r="H50" s="11"/>
    </row>
    <row r="51" spans="1:8" ht="15.75" customHeight="1" x14ac:dyDescent="0.55000000000000004">
      <c r="A51" s="55" t="s">
        <v>383</v>
      </c>
      <c r="B51" s="55" t="s">
        <v>168</v>
      </c>
      <c r="C51" s="33">
        <v>3</v>
      </c>
      <c r="D51" s="87" t="str" cm="1">
        <f t="array" ref="D51">IF(INDEX(tblAllCourses[[Prerequisite 1]:[Prerequisite 7]],MATCH($A51&amp;"Cert09",tblAllCourses[Course Code]&amp;tblAllCourses[Type],0),MATCH(D$3,tblAllCourses[[#Headers],[Prerequisite 1]:[Prerequisite 7]],0))=0,"",INDEX(tblAllCourses[[Prerequisite 1]:[Prerequisite 7]],MATCH($A51&amp;"Cert09",tblAllCourses[Course Code]&amp;tblAllCourses[Type],0),MATCH(D$3,tblAllCourses[[#Headers],[Prerequisite 1]:[Prerequisite 7]],0)))</f>
        <v>BIB3201</v>
      </c>
      <c r="E51" s="87" t="str" cm="1">
        <f t="array" ref="E51">IF(INDEX(tblAllCourses[[Prerequisite 1]:[Prerequisite 7]],MATCH($A51&amp;"Cert09",tblAllCourses[Course Code]&amp;tblAllCourses[Type],0),MATCH(E$3,tblAllCourses[[#Headers],[Prerequisite 1]:[Prerequisite 7]],0))=0,"",INDEX(tblAllCourses[[Prerequisite 1]:[Prerequisite 7]],MATCH($A51&amp;"Cert09",tblAllCourses[Course Code]&amp;tblAllCourses[Type],0),MATCH(E$3,tblAllCourses[[#Headers],[Prerequisite 1]:[Prerequisite 7]],0)))</f>
        <v/>
      </c>
      <c r="F51" s="107" t="str" cm="1">
        <f t="array" ref="F51">IF(INDEX(tblAllCourses[[Prerequisite 1]:[Prerequisite 7]],MATCH($A51&amp;"Cert09",tblAllCourses[Course Code]&amp;tblAllCourses[Type],0),MATCH(F$3,tblAllCourses[[#Headers],[Prerequisite 1]:[Prerequisite 7]],0))=0,"",INDEX(tblAllCourses[[Prerequisite 1]:[Prerequisite 7]],MATCH($A51&amp;"Cert09",tblAllCourses[Course Code]&amp;tblAllCourses[Type],0),MATCH(F$3,tblAllCourses[[#Headers],[Prerequisite 1]:[Prerequisite 7]],0)))</f>
        <v/>
      </c>
      <c r="G51" s="9" t="str">
        <f>_xlfn.IFNA(IF(VLOOKUP(INDEX(DIY!$D$8:$D$83,MATCH(A51,DIY!$A$8:$A$83,0)),Tables!$D$2:$E$11,2,FALSE)&gt;=VLOOKUP($C$2,Tables!$D$2:$E$11,2,FALSE),$G$3,""),"")</f>
        <v/>
      </c>
      <c r="H51" s="11"/>
    </row>
    <row r="52" spans="1:8" ht="15.75" customHeight="1" x14ac:dyDescent="0.55000000000000004">
      <c r="A52" s="55" t="s">
        <v>506</v>
      </c>
      <c r="B52" s="55" t="s">
        <v>292</v>
      </c>
      <c r="C52" s="33">
        <v>3</v>
      </c>
      <c r="D52" s="87" t="str" cm="1">
        <f t="array" ref="D52">IF(INDEX(tblAllCourses[[Prerequisite 1]:[Prerequisite 7]],MATCH($A52&amp;"Cert09",tblAllCourses[Course Code]&amp;tblAllCourses[Type],0),MATCH(D$3,tblAllCourses[[#Headers],[Prerequisite 1]:[Prerequisite 7]],0))=0,"",INDEX(tblAllCourses[[Prerequisite 1]:[Prerequisite 7]],MATCH($A52&amp;"Cert09",tblAllCourses[Course Code]&amp;tblAllCourses[Type],0),MATCH(D$3,tblAllCourses[[#Headers],[Prerequisite 1]:[Prerequisite 7]],0)))</f>
        <v>BIB3201</v>
      </c>
      <c r="E52" s="87" t="str" cm="1">
        <f t="array" ref="E52">IF(INDEX(tblAllCourses[[Prerequisite 1]:[Prerequisite 7]],MATCH($A52&amp;"Cert09",tblAllCourses[Course Code]&amp;tblAllCourses[Type],0),MATCH(E$3,tblAllCourses[[#Headers],[Prerequisite 1]:[Prerequisite 7]],0))=0,"",INDEX(tblAllCourses[[Prerequisite 1]:[Prerequisite 7]],MATCH($A52&amp;"Cert09",tblAllCourses[Course Code]&amp;tblAllCourses[Type],0),MATCH(E$3,tblAllCourses[[#Headers],[Prerequisite 1]:[Prerequisite 7]],0)))</f>
        <v/>
      </c>
      <c r="F52" s="107" t="str" cm="1">
        <f t="array" ref="F52">IF(INDEX(tblAllCourses[[Prerequisite 1]:[Prerequisite 7]],MATCH($A52&amp;"Cert09",tblAllCourses[Course Code]&amp;tblAllCourses[Type],0),MATCH(F$3,tblAllCourses[[#Headers],[Prerequisite 1]:[Prerequisite 7]],0))=0,"",INDEX(tblAllCourses[[Prerequisite 1]:[Prerequisite 7]],MATCH($A52&amp;"Cert09",tblAllCourses[Course Code]&amp;tblAllCourses[Type],0),MATCH(F$3,tblAllCourses[[#Headers],[Prerequisite 1]:[Prerequisite 7]],0)))</f>
        <v/>
      </c>
      <c r="G52" s="9" t="str">
        <f>_xlfn.IFNA(IF(VLOOKUP(INDEX(DIY!$D$8:$D$83,MATCH(A52,DIY!$A$8:$A$83,0)),Tables!$D$2:$E$11,2,FALSE)&gt;=VLOOKUP($C$2,Tables!$D$2:$E$11,2,FALSE),$G$3,""),"")</f>
        <v/>
      </c>
      <c r="H52" s="11"/>
    </row>
    <row r="53" spans="1:8" ht="15.75" customHeight="1" x14ac:dyDescent="0.55000000000000004">
      <c r="A53" s="199" t="s">
        <v>294</v>
      </c>
      <c r="B53" s="200"/>
      <c r="C53" s="17"/>
      <c r="D53" s="92"/>
      <c r="E53" s="92"/>
      <c r="F53" s="171"/>
      <c r="G53" s="9" t="str">
        <f>_xlfn.IFNA(IF(VLOOKUP(INDEX(DIY!$D$8:$D$83,MATCH(A53,DIY!$A$8:$A$83,0)),Tables!$D$2:$E$11,2,FALSE)&gt;=VLOOKUP($C$2,Tables!$D$2:$E$11,2,FALSE),$G$3,""),"")</f>
        <v/>
      </c>
      <c r="H53" s="130" t="str">
        <f>IF(COUNTIF(G54:G56,$G$3)=COUNTA(A54:A56),$H$3,"")</f>
        <v/>
      </c>
    </row>
    <row r="54" spans="1:8" ht="15.75" customHeight="1" x14ac:dyDescent="0.55000000000000004">
      <c r="A54" s="55" t="s">
        <v>381</v>
      </c>
      <c r="B54" s="55" t="s">
        <v>166</v>
      </c>
      <c r="C54" s="33">
        <v>3</v>
      </c>
      <c r="D54" s="87" t="str" cm="1">
        <f t="array" ref="D54">IF(INDEX(tblAllCourses[[Prerequisite 1]:[Prerequisite 7]],MATCH($A54&amp;"Cert09",tblAllCourses[Course Code]&amp;tblAllCourses[Type],0),MATCH(D$3,tblAllCourses[[#Headers],[Prerequisite 1]:[Prerequisite 7]],0))=0,"",INDEX(tblAllCourses[[Prerequisite 1]:[Prerequisite 7]],MATCH($A54&amp;"Cert09",tblAllCourses[Course Code]&amp;tblAllCourses[Type],0),MATCH(D$3,tblAllCourses[[#Headers],[Prerequisite 1]:[Prerequisite 7]],0)))</f>
        <v>BBA2104</v>
      </c>
      <c r="E54" s="87" t="str" cm="1">
        <f t="array" ref="E54">IF(INDEX(tblAllCourses[[Prerequisite 1]:[Prerequisite 7]],MATCH($A54&amp;"Cert09",tblAllCourses[Course Code]&amp;tblAllCourses[Type],0),MATCH(E$3,tblAllCourses[[#Headers],[Prerequisite 1]:[Prerequisite 7]],0))=0,"",INDEX(tblAllCourses[[Prerequisite 1]:[Prerequisite 7]],MATCH($A54&amp;"Cert09",tblAllCourses[Course Code]&amp;tblAllCourses[Type],0),MATCH(E$3,tblAllCourses[[#Headers],[Prerequisite 1]:[Prerequisite 7]],0)))</f>
        <v/>
      </c>
      <c r="F54" s="107" t="str" cm="1">
        <f t="array" ref="F54">IF(INDEX(tblAllCourses[[Prerequisite 1]:[Prerequisite 7]],MATCH($A54&amp;"Cert09",tblAllCourses[Course Code]&amp;tblAllCourses[Type],0),MATCH(F$3,tblAllCourses[[#Headers],[Prerequisite 1]:[Prerequisite 7]],0))=0,"",INDEX(tblAllCourses[[Prerequisite 1]:[Prerequisite 7]],MATCH($A54&amp;"Cert09",tblAllCourses[Course Code]&amp;tblAllCourses[Type],0),MATCH(F$3,tblAllCourses[[#Headers],[Prerequisite 1]:[Prerequisite 7]],0)))</f>
        <v/>
      </c>
      <c r="G54" s="9" t="str">
        <f>_xlfn.IFNA(IF(VLOOKUP(INDEX(DIY!$D$8:$D$83,MATCH(A54,DIY!$A$8:$A$83,0)),Tables!$D$2:$E$11,2,FALSE)&gt;=VLOOKUP($C$2,Tables!$D$2:$E$11,2,FALSE),$G$3,""),"")</f>
        <v/>
      </c>
      <c r="H54" s="11"/>
    </row>
    <row r="55" spans="1:8" ht="15.75" customHeight="1" x14ac:dyDescent="0.55000000000000004">
      <c r="A55" s="55" t="s">
        <v>387</v>
      </c>
      <c r="B55" s="55" t="s">
        <v>170</v>
      </c>
      <c r="C55" s="33">
        <v>3</v>
      </c>
      <c r="D55" s="87" t="str" cm="1">
        <f t="array" ref="D55">IF(INDEX(tblAllCourses[[Prerequisite 1]:[Prerequisite 7]],MATCH($A55&amp;"Cert09",tblAllCourses[Course Code]&amp;tblAllCourses[Type],0),MATCH(D$3,tblAllCourses[[#Headers],[Prerequisite 1]:[Prerequisite 7]],0))=0,"",INDEX(tblAllCourses[[Prerequisite 1]:[Prerequisite 7]],MATCH($A55&amp;"Cert09",tblAllCourses[Course Code]&amp;tblAllCourses[Type],0),MATCH(D$3,tblAllCourses[[#Headers],[Prerequisite 1]:[Prerequisite 7]],0)))</f>
        <v>BBA2105</v>
      </c>
      <c r="E55" s="87" t="str" cm="1">
        <f t="array" ref="E55">IF(INDEX(tblAllCourses[[Prerequisite 1]:[Prerequisite 7]],MATCH($A55&amp;"Cert09",tblAllCourses[Course Code]&amp;tblAllCourses[Type],0),MATCH(E$3,tblAllCourses[[#Headers],[Prerequisite 1]:[Prerequisite 7]],0))=0,"",INDEX(tblAllCourses[[Prerequisite 1]:[Prerequisite 7]],MATCH($A55&amp;"Cert09",tblAllCourses[Course Code]&amp;tblAllCourses[Type],0),MATCH(E$3,tblAllCourses[[#Headers],[Prerequisite 1]:[Prerequisite 7]],0)))</f>
        <v/>
      </c>
      <c r="F55" s="107" t="str" cm="1">
        <f t="array" ref="F55">IF(INDEX(tblAllCourses[[Prerequisite 1]:[Prerequisite 7]],MATCH($A55&amp;"Cert09",tblAllCourses[Course Code]&amp;tblAllCourses[Type],0),MATCH(F$3,tblAllCourses[[#Headers],[Prerequisite 1]:[Prerequisite 7]],0))=0,"",INDEX(tblAllCourses[[Prerequisite 1]:[Prerequisite 7]],MATCH($A55&amp;"Cert09",tblAllCourses[Course Code]&amp;tblAllCourses[Type],0),MATCH(F$3,tblAllCourses[[#Headers],[Prerequisite 1]:[Prerequisite 7]],0)))</f>
        <v/>
      </c>
      <c r="G55" s="9" t="str">
        <f>_xlfn.IFNA(IF(VLOOKUP(INDEX(DIY!$D$8:$D$83,MATCH(A55,DIY!$A$8:$A$83,0)),Tables!$D$2:$E$11,2,FALSE)&gt;=VLOOKUP($C$2,Tables!$D$2:$E$11,2,FALSE),$G$3,""),"")</f>
        <v/>
      </c>
      <c r="H55" s="11"/>
    </row>
    <row r="56" spans="1:8" ht="15.75" customHeight="1" x14ac:dyDescent="0.55000000000000004">
      <c r="A56" s="55" t="s">
        <v>508</v>
      </c>
      <c r="B56" s="55" t="s">
        <v>294</v>
      </c>
      <c r="C56" s="33">
        <v>3</v>
      </c>
      <c r="D56" s="87" t="str" cm="1">
        <f t="array" ref="D56">IF(INDEX(tblAllCourses[[Prerequisite 1]:[Prerequisite 7]],MATCH($A56&amp;"Cert09",tblAllCourses[Course Code]&amp;tblAllCourses[Type],0),MATCH(D$3,tblAllCourses[[#Headers],[Prerequisite 1]:[Prerequisite 7]],0))=0,"",INDEX(tblAllCourses[[Prerequisite 1]:[Prerequisite 7]],MATCH($A56&amp;"Cert09",tblAllCourses[Course Code]&amp;tblAllCourses[Type],0),MATCH(D$3,tblAllCourses[[#Headers],[Prerequisite 1]:[Prerequisite 7]],0)))</f>
        <v>BIB3202</v>
      </c>
      <c r="E56" s="87" t="str" cm="1">
        <f t="array" ref="E56">IF(INDEX(tblAllCourses[[Prerequisite 1]:[Prerequisite 7]],MATCH($A56&amp;"Cert09",tblAllCourses[Course Code]&amp;tblAllCourses[Type],0),MATCH(E$3,tblAllCourses[[#Headers],[Prerequisite 1]:[Prerequisite 7]],0))=0,"",INDEX(tblAllCourses[[Prerequisite 1]:[Prerequisite 7]],MATCH($A56&amp;"Cert09",tblAllCourses[Course Code]&amp;tblAllCourses[Type],0),MATCH(E$3,tblAllCourses[[#Headers],[Prerequisite 1]:[Prerequisite 7]],0)))</f>
        <v/>
      </c>
      <c r="F56" s="107" t="str" cm="1">
        <f t="array" ref="F56">IF(INDEX(tblAllCourses[[Prerequisite 1]:[Prerequisite 7]],MATCH($A56&amp;"Cert09",tblAllCourses[Course Code]&amp;tblAllCourses[Type],0),MATCH(F$3,tblAllCourses[[#Headers],[Prerequisite 1]:[Prerequisite 7]],0))=0,"",INDEX(tblAllCourses[[Prerequisite 1]:[Prerequisite 7]],MATCH($A56&amp;"Cert09",tblAllCourses[Course Code]&amp;tblAllCourses[Type],0),MATCH(F$3,tblAllCourses[[#Headers],[Prerequisite 1]:[Prerequisite 7]],0)))</f>
        <v/>
      </c>
      <c r="G56" s="9" t="str">
        <f>_xlfn.IFNA(IF(VLOOKUP(INDEX(DIY!$D$8:$D$83,MATCH(A56,DIY!$A$8:$A$83,0)),Tables!$D$2:$E$11,2,FALSE)&gt;=VLOOKUP($C$2,Tables!$D$2:$E$11,2,FALSE),$G$3,""),"")</f>
        <v/>
      </c>
      <c r="H56" s="11"/>
    </row>
    <row r="57" spans="1:8" x14ac:dyDescent="0.55000000000000004">
      <c r="A57" s="204" t="s">
        <v>664</v>
      </c>
      <c r="B57" s="204"/>
      <c r="C57" s="17"/>
      <c r="D57" s="92"/>
      <c r="E57" s="92"/>
      <c r="F57" s="171"/>
      <c r="G57" s="9" t="str">
        <f>_xlfn.IFNA(IF(VLOOKUP(INDEX(DIY!$D$8:$D$83,MATCH(A57,DIY!$A$8:$A$83,0)),Tables!$D$2:$E$11,2,FALSE)&gt;=VLOOKUP($C$2,Tables!$D$2:$E$11,2,FALSE),$G$3,""),"")</f>
        <v/>
      </c>
      <c r="H57" s="130" t="str">
        <f>IF(COUNTIF(G58:G60,$G$3)=COUNTA(A58:A60),$H$3,"")</f>
        <v/>
      </c>
    </row>
    <row r="58" spans="1:8" x14ac:dyDescent="0.55000000000000004">
      <c r="A58" s="7" t="s">
        <v>517</v>
      </c>
      <c r="B58" s="7" t="s">
        <v>318</v>
      </c>
      <c r="C58" s="33">
        <v>3</v>
      </c>
      <c r="D58" s="87" t="str" cm="1">
        <f t="array" ref="D58">IF(INDEX(tblAllCourses[[Prerequisite 1]:[Prerequisite 7]],MATCH($A58&amp;"Cert09",tblAllCourses[Course Code]&amp;tblAllCourses[Type],0),MATCH(D$3,tblAllCourses[[#Headers],[Prerequisite 1]:[Prerequisite 7]],0))=0,"",INDEX(tblAllCourses[[Prerequisite 1]:[Prerequisite 7]],MATCH($A58&amp;"Cert09",tblAllCourses[Course Code]&amp;tblAllCourses[Type],0),MATCH(D$3,tblAllCourses[[#Headers],[Prerequisite 1]:[Prerequisite 7]],0)))</f>
        <v>BMK3202</v>
      </c>
      <c r="E58" s="87" t="str" cm="1">
        <f t="array" ref="E58">IF(INDEX(tblAllCourses[[Prerequisite 1]:[Prerequisite 7]],MATCH($A58&amp;"Cert09",tblAllCourses[Course Code]&amp;tblAllCourses[Type],0),MATCH(E$3,tblAllCourses[[#Headers],[Prerequisite 1]:[Prerequisite 7]],0))=0,"",INDEX(tblAllCourses[[Prerequisite 1]:[Prerequisite 7]],MATCH($A58&amp;"Cert09",tblAllCourses[Course Code]&amp;tblAllCourses[Type],0),MATCH(E$3,tblAllCourses[[#Headers],[Prerequisite 1]:[Prerequisite 7]],0)))</f>
        <v/>
      </c>
      <c r="F58" s="107" t="str" cm="1">
        <f t="array" ref="F58">IF(INDEX(tblAllCourses[[Prerequisite 1]:[Prerequisite 7]],MATCH($A58&amp;"Cert09",tblAllCourses[Course Code]&amp;tblAllCourses[Type],0),MATCH(F$3,tblAllCourses[[#Headers],[Prerequisite 1]:[Prerequisite 7]],0))=0,"",INDEX(tblAllCourses[[Prerequisite 1]:[Prerequisite 7]],MATCH($A58&amp;"Cert09",tblAllCourses[Course Code]&amp;tblAllCourses[Type],0),MATCH(F$3,tblAllCourses[[#Headers],[Prerequisite 1]:[Prerequisite 7]],0)))</f>
        <v/>
      </c>
      <c r="G58" s="9" t="str">
        <f>_xlfn.IFNA(IF(VLOOKUP(INDEX(DIY!$D$8:$D$83,MATCH(A58,DIY!$A$8:$A$83,0)),Tables!$D$2:$E$11,2,FALSE)&gt;=VLOOKUP($C$2,Tables!$D$2:$E$11,2,FALSE),$G$3,""),"")</f>
        <v/>
      </c>
      <c r="H58" s="11"/>
    </row>
    <row r="59" spans="1:8" x14ac:dyDescent="0.55000000000000004">
      <c r="A59" s="7" t="s">
        <v>518</v>
      </c>
      <c r="B59" s="7" t="s">
        <v>319</v>
      </c>
      <c r="C59" s="33">
        <v>3</v>
      </c>
      <c r="D59" s="87" t="str" cm="1">
        <f t="array" ref="D59">IF(INDEX(tblAllCourses[[Prerequisite 1]:[Prerequisite 7]],MATCH($A59&amp;"Cert09",tblAllCourses[Course Code]&amp;tblAllCourses[Type],0),MATCH(D$3,tblAllCourses[[#Headers],[Prerequisite 1]:[Prerequisite 7]],0))=0,"",INDEX(tblAllCourses[[Prerequisite 1]:[Prerequisite 7]],MATCH($A59&amp;"Cert09",tblAllCourses[Course Code]&amp;tblAllCourses[Type],0),MATCH(D$3,tblAllCourses[[#Headers],[Prerequisite 1]:[Prerequisite 7]],0)))</f>
        <v>BMK3202</v>
      </c>
      <c r="E59" s="87" t="str" cm="1">
        <f t="array" ref="E59">IF(INDEX(tblAllCourses[[Prerequisite 1]:[Prerequisite 7]],MATCH($A59&amp;"Cert09",tblAllCourses[Course Code]&amp;tblAllCourses[Type],0),MATCH(E$3,tblAllCourses[[#Headers],[Prerequisite 1]:[Prerequisite 7]],0))=0,"",INDEX(tblAllCourses[[Prerequisite 1]:[Prerequisite 7]],MATCH($A59&amp;"Cert09",tblAllCourses[Course Code]&amp;tblAllCourses[Type],0),MATCH(E$3,tblAllCourses[[#Headers],[Prerequisite 1]:[Prerequisite 7]],0)))</f>
        <v/>
      </c>
      <c r="F59" s="107" t="str" cm="1">
        <f t="array" ref="F59">IF(INDEX(tblAllCourses[[Prerequisite 1]:[Prerequisite 7]],MATCH($A59&amp;"Cert09",tblAllCourses[Course Code]&amp;tblAllCourses[Type],0),MATCH(F$3,tblAllCourses[[#Headers],[Prerequisite 1]:[Prerequisite 7]],0))=0,"",INDEX(tblAllCourses[[Prerequisite 1]:[Prerequisite 7]],MATCH($A59&amp;"Cert09",tblAllCourses[Course Code]&amp;tblAllCourses[Type],0),MATCH(F$3,tblAllCourses[[#Headers],[Prerequisite 1]:[Prerequisite 7]],0)))</f>
        <v/>
      </c>
      <c r="G59" s="9" t="str">
        <f>_xlfn.IFNA(IF(VLOOKUP(INDEX(DIY!$D$8:$D$83,MATCH(A59,DIY!$A$8:$A$83,0)),Tables!$D$2:$E$11,2,FALSE)&gt;=VLOOKUP($C$2,Tables!$D$2:$E$11,2,FALSE),$G$3,""),"")</f>
        <v/>
      </c>
      <c r="H59" s="11"/>
    </row>
    <row r="60" spans="1:8" x14ac:dyDescent="0.55000000000000004">
      <c r="A60" s="7" t="s">
        <v>523</v>
      </c>
      <c r="B60" s="7" t="s">
        <v>665</v>
      </c>
      <c r="C60" s="33">
        <v>3</v>
      </c>
      <c r="D60" s="87" t="str" cm="1">
        <f t="array" ref="D60">IF(INDEX(tblAllCourses[[Prerequisite 1]:[Prerequisite 7]],MATCH($A60&amp;"Cert09",tblAllCourses[Course Code]&amp;tblAllCourses[Type],0),MATCH(D$3,tblAllCourses[[#Headers],[Prerequisite 1]:[Prerequisite 7]],0))=0,"",INDEX(tblAllCourses[[Prerequisite 1]:[Prerequisite 7]],MATCH($A60&amp;"Cert09",tblAllCourses[Course Code]&amp;tblAllCourses[Type],0),MATCH(D$3,tblAllCourses[[#Headers],[Prerequisite 1]:[Prerequisite 7]],0)))</f>
        <v>BMK3202</v>
      </c>
      <c r="E60" s="87" t="str" cm="1">
        <f t="array" ref="E60">IF(INDEX(tblAllCourses[[Prerequisite 1]:[Prerequisite 7]],MATCH($A60&amp;"Cert09",tblAllCourses[Course Code]&amp;tblAllCourses[Type],0),MATCH(E$3,tblAllCourses[[#Headers],[Prerequisite 1]:[Prerequisite 7]],0))=0,"",INDEX(tblAllCourses[[Prerequisite 1]:[Prerequisite 7]],MATCH($A60&amp;"Cert09",tblAllCourses[Course Code]&amp;tblAllCourses[Type],0),MATCH(E$3,tblAllCourses[[#Headers],[Prerequisite 1]:[Prerequisite 7]],0)))</f>
        <v/>
      </c>
      <c r="F60" s="107" t="str" cm="1">
        <f t="array" ref="F60">IF(INDEX(tblAllCourses[[Prerequisite 1]:[Prerequisite 7]],MATCH($A60&amp;"Cert09",tblAllCourses[Course Code]&amp;tblAllCourses[Type],0),MATCH(F$3,tblAllCourses[[#Headers],[Prerequisite 1]:[Prerequisite 7]],0))=0,"",INDEX(tblAllCourses[[Prerequisite 1]:[Prerequisite 7]],MATCH($A60&amp;"Cert09",tblAllCourses[Course Code]&amp;tblAllCourses[Type],0),MATCH(F$3,tblAllCourses[[#Headers],[Prerequisite 1]:[Prerequisite 7]],0)))</f>
        <v/>
      </c>
      <c r="G60" s="9" t="str">
        <f>_xlfn.IFNA(IF(VLOOKUP(INDEX(DIY!$D$8:$D$83,MATCH(A60,DIY!$A$8:$A$83,0)),Tables!$D$2:$E$11,2,FALSE)&gt;=VLOOKUP($C$2,Tables!$D$2:$E$11,2,FALSE),$G$3,""),"")</f>
        <v/>
      </c>
      <c r="H60" s="11"/>
    </row>
    <row r="61" spans="1:8" x14ac:dyDescent="0.55000000000000004">
      <c r="A61" s="205" t="s">
        <v>666</v>
      </c>
      <c r="B61" s="206"/>
      <c r="C61" s="17"/>
      <c r="D61" s="92"/>
      <c r="E61" s="92"/>
      <c r="F61" s="171"/>
      <c r="G61" s="9" t="str">
        <f>_xlfn.IFNA(IF(VLOOKUP(INDEX(DIY!$D$8:$D$83,MATCH(A61,DIY!$A$8:$A$83,0)),Tables!$D$2:$E$11,2,FALSE)&gt;=VLOOKUP($C$2,Tables!$D$2:$E$11,2,FALSE),$G$3,""),"")</f>
        <v/>
      </c>
      <c r="H61" s="130" t="str">
        <f>IF(COUNTIF(G62:G64,$G$3)=COUNTA(A62:A64),$H$3,"")</f>
        <v/>
      </c>
    </row>
    <row r="62" spans="1:8" x14ac:dyDescent="0.55000000000000004">
      <c r="A62" s="7" t="s">
        <v>519</v>
      </c>
      <c r="B62" s="7" t="s">
        <v>320</v>
      </c>
      <c r="C62" s="33">
        <v>3</v>
      </c>
      <c r="D62" s="87" t="str" cm="1">
        <f t="array" ref="D62">IF(INDEX(tblAllCourses[[Prerequisite 1]:[Prerequisite 7]],MATCH($A62&amp;"Cert09",tblAllCourses[Course Code]&amp;tblAllCourses[Type],0),MATCH(D$3,tblAllCourses[[#Headers],[Prerequisite 1]:[Prerequisite 7]],0))=0,"",INDEX(tblAllCourses[[Prerequisite 1]:[Prerequisite 7]],MATCH($A62&amp;"Cert09",tblAllCourses[Course Code]&amp;tblAllCourses[Type],0),MATCH(D$3,tblAllCourses[[#Headers],[Prerequisite 1]:[Prerequisite 7]],0)))</f>
        <v>BBA1104</v>
      </c>
      <c r="E62" s="87" t="str" cm="1">
        <f t="array" ref="E62">IF(INDEX(tblAllCourses[[Prerequisite 1]:[Prerequisite 7]],MATCH($A62&amp;"Cert09",tblAllCourses[Course Code]&amp;tblAllCourses[Type],0),MATCH(E$3,tblAllCourses[[#Headers],[Prerequisite 1]:[Prerequisite 7]],0))=0,"",INDEX(tblAllCourses[[Prerequisite 1]:[Prerequisite 7]],MATCH($A62&amp;"Cert09",tblAllCourses[Course Code]&amp;tblAllCourses[Type],0),MATCH(E$3,tblAllCourses[[#Headers],[Prerequisite 1]:[Prerequisite 7]],0)))</f>
        <v/>
      </c>
      <c r="F62" s="107" t="str" cm="1">
        <f t="array" ref="F62">IF(INDEX(tblAllCourses[[Prerequisite 1]:[Prerequisite 7]],MATCH($A62&amp;"Cert09",tblAllCourses[Course Code]&amp;tblAllCourses[Type],0),MATCH(F$3,tblAllCourses[[#Headers],[Prerequisite 1]:[Prerequisite 7]],0))=0,"",INDEX(tblAllCourses[[Prerequisite 1]:[Prerequisite 7]],MATCH($A62&amp;"Cert09",tblAllCourses[Course Code]&amp;tblAllCourses[Type],0),MATCH(F$3,tblAllCourses[[#Headers],[Prerequisite 1]:[Prerequisite 7]],0)))</f>
        <v/>
      </c>
      <c r="G62" s="9" t="str">
        <f>_xlfn.IFNA(IF(VLOOKUP(INDEX(DIY!$D$8:$D$83,MATCH(A62,DIY!$A$8:$A$83,0)),Tables!$D$2:$E$11,2,FALSE)&gt;=VLOOKUP($C$2,Tables!$D$2:$E$11,2,FALSE),$G$3,""),"")</f>
        <v/>
      </c>
      <c r="H62" s="11"/>
    </row>
    <row r="63" spans="1:8" x14ac:dyDescent="0.55000000000000004">
      <c r="A63" s="7" t="s">
        <v>520</v>
      </c>
      <c r="B63" s="7" t="s">
        <v>321</v>
      </c>
      <c r="C63" s="33">
        <v>3</v>
      </c>
      <c r="D63" s="87" t="str" cm="1">
        <f t="array" ref="D63">IF(INDEX(tblAllCourses[[Prerequisite 1]:[Prerequisite 7]],MATCH($A63&amp;"Cert09",tblAllCourses[Course Code]&amp;tblAllCourses[Type],0),MATCH(D$3,tblAllCourses[[#Headers],[Prerequisite 1]:[Prerequisite 7]],0))=0,"",INDEX(tblAllCourses[[Prerequisite 1]:[Prerequisite 7]],MATCH($A63&amp;"Cert09",tblAllCourses[Course Code]&amp;tblAllCourses[Type],0),MATCH(D$3,tblAllCourses[[#Headers],[Prerequisite 1]:[Prerequisite 7]],0)))</f>
        <v>BBA1104</v>
      </c>
      <c r="E63" s="87" t="str" cm="1">
        <f t="array" ref="E63">IF(INDEX(tblAllCourses[[Prerequisite 1]:[Prerequisite 7]],MATCH($A63&amp;"Cert09",tblAllCourses[Course Code]&amp;tblAllCourses[Type],0),MATCH(E$3,tblAllCourses[[#Headers],[Prerequisite 1]:[Prerequisite 7]],0))=0,"",INDEX(tblAllCourses[[Prerequisite 1]:[Prerequisite 7]],MATCH($A63&amp;"Cert09",tblAllCourses[Course Code]&amp;tblAllCourses[Type],0),MATCH(E$3,tblAllCourses[[#Headers],[Prerequisite 1]:[Prerequisite 7]],0)))</f>
        <v/>
      </c>
      <c r="F63" s="107" t="str" cm="1">
        <f t="array" ref="F63">IF(INDEX(tblAllCourses[[Prerequisite 1]:[Prerequisite 7]],MATCH($A63&amp;"Cert09",tblAllCourses[Course Code]&amp;tblAllCourses[Type],0),MATCH(F$3,tblAllCourses[[#Headers],[Prerequisite 1]:[Prerequisite 7]],0))=0,"",INDEX(tblAllCourses[[Prerequisite 1]:[Prerequisite 7]],MATCH($A63&amp;"Cert09",tblAllCourses[Course Code]&amp;tblAllCourses[Type],0),MATCH(F$3,tblAllCourses[[#Headers],[Prerequisite 1]:[Prerequisite 7]],0)))</f>
        <v/>
      </c>
      <c r="G63" s="9" t="str">
        <f>_xlfn.IFNA(IF(VLOOKUP(INDEX(DIY!$D$8:$D$83,MATCH(A63,DIY!$A$8:$A$83,0)),Tables!$D$2:$E$11,2,FALSE)&gt;=VLOOKUP($C$2,Tables!$D$2:$E$11,2,FALSE),$G$3,""),"")</f>
        <v/>
      </c>
      <c r="H63" s="11"/>
    </row>
    <row r="64" spans="1:8" x14ac:dyDescent="0.55000000000000004">
      <c r="A64" s="7" t="s">
        <v>521</v>
      </c>
      <c r="B64" s="7" t="s">
        <v>322</v>
      </c>
      <c r="C64" s="33">
        <v>3</v>
      </c>
      <c r="D64" s="87" t="str" cm="1">
        <f t="array" ref="D64">IF(INDEX(tblAllCourses[[Prerequisite 1]:[Prerequisite 7]],MATCH($A64&amp;"Cert09",tblAllCourses[Course Code]&amp;tblAllCourses[Type],0),MATCH(D$3,tblAllCourses[[#Headers],[Prerequisite 1]:[Prerequisite 7]],0))=0,"",INDEX(tblAllCourses[[Prerequisite 1]:[Prerequisite 7]],MATCH($A64&amp;"Cert09",tblAllCourses[Course Code]&amp;tblAllCourses[Type],0),MATCH(D$3,tblAllCourses[[#Headers],[Prerequisite 1]:[Prerequisite 7]],0)))</f>
        <v>BBA1104</v>
      </c>
      <c r="E64" s="87" t="str" cm="1">
        <f t="array" ref="E64">IF(INDEX(tblAllCourses[[Prerequisite 1]:[Prerequisite 7]],MATCH($A64&amp;"Cert09",tblAllCourses[Course Code]&amp;tblAllCourses[Type],0),MATCH(E$3,tblAllCourses[[#Headers],[Prerequisite 1]:[Prerequisite 7]],0))=0,"",INDEX(tblAllCourses[[Prerequisite 1]:[Prerequisite 7]],MATCH($A64&amp;"Cert09",tblAllCourses[Course Code]&amp;tblAllCourses[Type],0),MATCH(E$3,tblAllCourses[[#Headers],[Prerequisite 1]:[Prerequisite 7]],0)))</f>
        <v/>
      </c>
      <c r="F64" s="107" t="str" cm="1">
        <f t="array" ref="F64">IF(INDEX(tblAllCourses[[Prerequisite 1]:[Prerequisite 7]],MATCH($A64&amp;"Cert09",tblAllCourses[Course Code]&amp;tblAllCourses[Type],0),MATCH(F$3,tblAllCourses[[#Headers],[Prerequisite 1]:[Prerequisite 7]],0))=0,"",INDEX(tblAllCourses[[Prerequisite 1]:[Prerequisite 7]],MATCH($A64&amp;"Cert09",tblAllCourses[Course Code]&amp;tblAllCourses[Type],0),MATCH(F$3,tblAllCourses[[#Headers],[Prerequisite 1]:[Prerequisite 7]],0)))</f>
        <v/>
      </c>
      <c r="G64" s="9" t="str">
        <f>_xlfn.IFNA(IF(VLOOKUP(INDEX(DIY!$D$8:$D$83,MATCH(A64,DIY!$A$8:$A$83,0)),Tables!$D$2:$E$11,2,FALSE)&gt;=VLOOKUP($C$2,Tables!$D$2:$E$11,2,FALSE),$G$3,""),"")</f>
        <v/>
      </c>
      <c r="H64" s="11"/>
    </row>
    <row r="65" spans="1:8" x14ac:dyDescent="0.55000000000000004">
      <c r="A65" s="205" t="s">
        <v>641</v>
      </c>
      <c r="B65" s="206"/>
      <c r="C65" s="17"/>
      <c r="D65" s="92"/>
      <c r="E65" s="92"/>
      <c r="F65" s="171"/>
      <c r="G65" s="9" t="str">
        <f>_xlfn.IFNA(IF(VLOOKUP(INDEX(DIY!$D$8:$D$83,MATCH(A65,DIY!$A$8:$A$83,0)),Tables!$D$2:$E$11,2,FALSE)&gt;=VLOOKUP($C$2,Tables!$D$2:$E$11,2,FALSE),$G$3,""),"")</f>
        <v/>
      </c>
      <c r="H65" s="130" t="str">
        <f>IF(COUNTIF(G66:G67,$G$3)+MIN(COUNTIF(G68:G70,$G$3),1)=3,$H$3,"")</f>
        <v/>
      </c>
    </row>
    <row r="66" spans="1:8" x14ac:dyDescent="0.55000000000000004">
      <c r="A66" s="7" t="s">
        <v>400</v>
      </c>
      <c r="B66" s="7" t="s">
        <v>186</v>
      </c>
      <c r="C66" s="33">
        <v>3</v>
      </c>
      <c r="D66" s="87" t="str" cm="1">
        <f t="array" ref="D66">IF(INDEX(tblAllCourses[[Prerequisite 1]:[Prerequisite 7]],MATCH($A66&amp;"Cert09",tblAllCourses[Course Code]&amp;tblAllCourses[Type],0),MATCH(D$3,tblAllCourses[[#Headers],[Prerequisite 1]:[Prerequisite 7]],0))=0,"",INDEX(tblAllCourses[[Prerequisite 1]:[Prerequisite 7]],MATCH($A66&amp;"Cert09",tblAllCourses[Course Code]&amp;tblAllCourses[Type],0),MATCH(D$3,tblAllCourses[[#Headers],[Prerequisite 1]:[Prerequisite 7]],0)))</f>
        <v>BBA1001</v>
      </c>
      <c r="E66" s="87" t="str" cm="1">
        <f t="array" ref="E66">IF(INDEX(tblAllCourses[[Prerequisite 1]:[Prerequisite 7]],MATCH($A66&amp;"Cert09",tblAllCourses[Course Code]&amp;tblAllCourses[Type],0),MATCH(E$3,tblAllCourses[[#Headers],[Prerequisite 1]:[Prerequisite 7]],0))=0,"",INDEX(tblAllCourses[[Prerequisite 1]:[Prerequisite 7]],MATCH($A66&amp;"Cert09",tblAllCourses[Course Code]&amp;tblAllCourses[Type],0),MATCH(E$3,tblAllCourses[[#Headers],[Prerequisite 1]:[Prerequisite 7]],0)))</f>
        <v/>
      </c>
      <c r="F66" s="107" t="str" cm="1">
        <f t="array" ref="F66">IF(INDEX(tblAllCourses[[Prerequisite 1]:[Prerequisite 7]],MATCH($A66&amp;"Cert09",tblAllCourses[Course Code]&amp;tblAllCourses[Type],0),MATCH(F$3,tblAllCourses[[#Headers],[Prerequisite 1]:[Prerequisite 7]],0))=0,"",INDEX(tblAllCourses[[Prerequisite 1]:[Prerequisite 7]],MATCH($A66&amp;"Cert09",tblAllCourses[Course Code]&amp;tblAllCourses[Type],0),MATCH(F$3,tblAllCourses[[#Headers],[Prerequisite 1]:[Prerequisite 7]],0)))</f>
        <v/>
      </c>
      <c r="G66" s="9" t="str">
        <f>_xlfn.IFNA(IF(VLOOKUP(INDEX(DIY!$D$8:$D$83,MATCH(A66,DIY!$A$8:$A$83,0)),Tables!$D$2:$E$11,2,FALSE)&gt;=VLOOKUP($C$2,Tables!$D$2:$E$11,2,FALSE),$G$3,""),"")</f>
        <v/>
      </c>
      <c r="H66" s="11"/>
    </row>
    <row r="67" spans="1:8" x14ac:dyDescent="0.55000000000000004">
      <c r="A67" s="7" t="s">
        <v>403</v>
      </c>
      <c r="B67" s="7" t="s">
        <v>667</v>
      </c>
      <c r="C67" s="33">
        <v>3</v>
      </c>
      <c r="D67" s="87" t="str" cm="1">
        <f t="array" ref="D67">IF(INDEX(tblAllCourses[[Prerequisite 1]:[Prerequisite 7]],MATCH($A67&amp;"Cert09",tblAllCourses[Course Code]&amp;tblAllCourses[Type],0),MATCH(D$3,tblAllCourses[[#Headers],[Prerequisite 1]:[Prerequisite 7]],0))=0,"",INDEX(tblAllCourses[[Prerequisite 1]:[Prerequisite 7]],MATCH($A67&amp;"Cert09",tblAllCourses[Course Code]&amp;tblAllCourses[Type],0),MATCH(D$3,tblAllCourses[[#Headers],[Prerequisite 1]:[Prerequisite 7]],0)))</f>
        <v>BRE3201</v>
      </c>
      <c r="E67" s="87" t="str" cm="1">
        <f t="array" ref="E67">IF(INDEX(tblAllCourses[[Prerequisite 1]:[Prerequisite 7]],MATCH($A67&amp;"Cert09",tblAllCourses[Course Code]&amp;tblAllCourses[Type],0),MATCH(E$3,tblAllCourses[[#Headers],[Prerequisite 1]:[Prerequisite 7]],0))=0,"",INDEX(tblAllCourses[[Prerequisite 1]:[Prerequisite 7]],MATCH($A67&amp;"Cert09",tblAllCourses[Course Code]&amp;tblAllCourses[Type],0),MATCH(E$3,tblAllCourses[[#Headers],[Prerequisite 1]:[Prerequisite 7]],0)))</f>
        <v/>
      </c>
      <c r="F67" s="107" t="str" cm="1">
        <f t="array" ref="F67">IF(INDEX(tblAllCourses[[Prerequisite 1]:[Prerequisite 7]],MATCH($A67&amp;"Cert09",tblAllCourses[Course Code]&amp;tblAllCourses[Type],0),MATCH(F$3,tblAllCourses[[#Headers],[Prerequisite 1]:[Prerequisite 7]],0))=0,"",INDEX(tblAllCourses[[Prerequisite 1]:[Prerequisite 7]],MATCH($A67&amp;"Cert09",tblAllCourses[Course Code]&amp;tblAllCourses[Type],0),MATCH(F$3,tblAllCourses[[#Headers],[Prerequisite 1]:[Prerequisite 7]],0)))</f>
        <v/>
      </c>
      <c r="G67" s="9" t="str">
        <f>_xlfn.IFNA(IF(VLOOKUP(INDEX(DIY!$D$8:$D$83,MATCH(A67,DIY!$A$8:$A$83,0)),Tables!$D$2:$E$11,2,FALSE)&gt;=VLOOKUP($C$2,Tables!$D$2:$E$11,2,FALSE),$G$3,""),"")</f>
        <v/>
      </c>
      <c r="H67" s="11"/>
    </row>
    <row r="68" spans="1:8" x14ac:dyDescent="0.55000000000000004">
      <c r="A68" s="7" t="s">
        <v>406</v>
      </c>
      <c r="B68" s="7" t="s">
        <v>191</v>
      </c>
      <c r="C68" s="213">
        <v>3</v>
      </c>
      <c r="D68" s="87" t="str" cm="1">
        <f t="array" ref="D68">IF(INDEX(tblAllCourses[[Prerequisite 1]:[Prerequisite 7]],MATCH($A68&amp;"Cert09",tblAllCourses[Course Code]&amp;tblAllCourses[Type],0),MATCH(D$3,tblAllCourses[[#Headers],[Prerequisite 1]:[Prerequisite 7]],0))=0,"",INDEX(tblAllCourses[[Prerequisite 1]:[Prerequisite 7]],MATCH($A68&amp;"Cert09",tblAllCourses[Course Code]&amp;tblAllCourses[Type],0),MATCH(D$3,tblAllCourses[[#Headers],[Prerequisite 1]:[Prerequisite 7]],0)))</f>
        <v>BRE3201</v>
      </c>
      <c r="E68" s="87" t="str" cm="1">
        <f t="array" ref="E68">IF(INDEX(tblAllCourses[[Prerequisite 1]:[Prerequisite 7]],MATCH($A68&amp;"Cert09",tblAllCourses[Course Code]&amp;tblAllCourses[Type],0),MATCH(E$3,tblAllCourses[[#Headers],[Prerequisite 1]:[Prerequisite 7]],0))=0,"",INDEX(tblAllCourses[[Prerequisite 1]:[Prerequisite 7]],MATCH($A68&amp;"Cert09",tblAllCourses[Course Code]&amp;tblAllCourses[Type],0),MATCH(E$3,tblAllCourses[[#Headers],[Prerequisite 1]:[Prerequisite 7]],0)))</f>
        <v/>
      </c>
      <c r="F68" s="107" t="str" cm="1">
        <f t="array" ref="F68">IF(INDEX(tblAllCourses[[Prerequisite 1]:[Prerequisite 7]],MATCH($A68&amp;"Cert09",tblAllCourses[Course Code]&amp;tblAllCourses[Type],0),MATCH(F$3,tblAllCourses[[#Headers],[Prerequisite 1]:[Prerequisite 7]],0))=0,"",INDEX(tblAllCourses[[Prerequisite 1]:[Prerequisite 7]],MATCH($A68&amp;"Cert09",tblAllCourses[Course Code]&amp;tblAllCourses[Type],0),MATCH(F$3,tblAllCourses[[#Headers],[Prerequisite 1]:[Prerequisite 7]],0)))</f>
        <v/>
      </c>
      <c r="G68" s="9" t="str">
        <f>_xlfn.IFNA(IF(VLOOKUP(INDEX(DIY!$D$8:$D$83,MATCH(A68,DIY!$A$8:$A$83,0)),Tables!$D$2:$E$11,2,FALSE)&gt;=VLOOKUP($C$2,Tables!$D$2:$E$11,2,FALSE),$G$3,""),"")</f>
        <v/>
      </c>
      <c r="H68" s="11"/>
    </row>
    <row r="69" spans="1:8" x14ac:dyDescent="0.55000000000000004">
      <c r="A69" s="7" t="s">
        <v>405</v>
      </c>
      <c r="B69" s="7" t="s">
        <v>192</v>
      </c>
      <c r="C69" s="216"/>
      <c r="D69" s="87" t="str" cm="1">
        <f t="array" ref="D69">IF(INDEX(tblAllCourses[[Prerequisite 1]:[Prerequisite 7]],MATCH($A69&amp;"Cert09",tblAllCourses[Course Code]&amp;tblAllCourses[Type],0),MATCH(D$3,tblAllCourses[[#Headers],[Prerequisite 1]:[Prerequisite 7]],0))=0,"",INDEX(tblAllCourses[[Prerequisite 1]:[Prerequisite 7]],MATCH($A69&amp;"Cert09",tblAllCourses[Course Code]&amp;tblAllCourses[Type],0),MATCH(D$3,tblAllCourses[[#Headers],[Prerequisite 1]:[Prerequisite 7]],0)))</f>
        <v>BRE3201</v>
      </c>
      <c r="E69" s="87" t="str" cm="1">
        <f t="array" ref="E69">IF(INDEX(tblAllCourses[[Prerequisite 1]:[Prerequisite 7]],MATCH($A69&amp;"Cert09",tblAllCourses[Course Code]&amp;tblAllCourses[Type],0),MATCH(E$3,tblAllCourses[[#Headers],[Prerequisite 1]:[Prerequisite 7]],0))=0,"",INDEX(tblAllCourses[[Prerequisite 1]:[Prerequisite 7]],MATCH($A69&amp;"Cert09",tblAllCourses[Course Code]&amp;tblAllCourses[Type],0),MATCH(E$3,tblAllCourses[[#Headers],[Prerequisite 1]:[Prerequisite 7]],0)))</f>
        <v/>
      </c>
      <c r="F69" s="107" t="str" cm="1">
        <f t="array" ref="F69">IF(INDEX(tblAllCourses[[Prerequisite 1]:[Prerequisite 7]],MATCH($A69&amp;"Cert09",tblAllCourses[Course Code]&amp;tblAllCourses[Type],0),MATCH(F$3,tblAllCourses[[#Headers],[Prerequisite 1]:[Prerequisite 7]],0))=0,"",INDEX(tblAllCourses[[Prerequisite 1]:[Prerequisite 7]],MATCH($A69&amp;"Cert09",tblAllCourses[Course Code]&amp;tblAllCourses[Type],0),MATCH(F$3,tblAllCourses[[#Headers],[Prerequisite 1]:[Prerequisite 7]],0)))</f>
        <v/>
      </c>
      <c r="G69" s="9" t="str">
        <f>_xlfn.IFNA(IF(VLOOKUP(INDEX(DIY!$D$8:$D$83,MATCH(A69,DIY!$A$8:$A$83,0)),Tables!$D$2:$E$11,2,FALSE)&gt;=VLOOKUP($C$2,Tables!$D$2:$E$11,2,FALSE),$G$3,""),"")</f>
        <v/>
      </c>
      <c r="H69" s="11"/>
    </row>
    <row r="70" spans="1:8" x14ac:dyDescent="0.55000000000000004">
      <c r="A70" s="7" t="s">
        <v>530</v>
      </c>
      <c r="B70" s="7" t="s">
        <v>668</v>
      </c>
      <c r="C70" s="214"/>
      <c r="D70" s="87" t="str" cm="1">
        <f t="array" ref="D70">IF(INDEX(tblAllCourses[[Prerequisite 1]:[Prerequisite 7]],MATCH($A70&amp;"Cert09",tblAllCourses[Course Code]&amp;tblAllCourses[Type],0),MATCH(D$3,tblAllCourses[[#Headers],[Prerequisite 1]:[Prerequisite 7]],0))=0,"",INDEX(tblAllCourses[[Prerequisite 1]:[Prerequisite 7]],MATCH($A70&amp;"Cert09",tblAllCourses[Course Code]&amp;tblAllCourses[Type],0),MATCH(D$3,tblAllCourses[[#Headers],[Prerequisite 1]:[Prerequisite 7]],0)))</f>
        <v/>
      </c>
      <c r="E70" s="87" t="str" cm="1">
        <f t="array" ref="E70">IF(INDEX(tblAllCourses[[Prerequisite 1]:[Prerequisite 7]],MATCH($A70&amp;"Cert09",tblAllCourses[Course Code]&amp;tblAllCourses[Type],0),MATCH(E$3,tblAllCourses[[#Headers],[Prerequisite 1]:[Prerequisite 7]],0))=0,"",INDEX(tblAllCourses[[Prerequisite 1]:[Prerequisite 7]],MATCH($A70&amp;"Cert09",tblAllCourses[Course Code]&amp;tblAllCourses[Type],0),MATCH(E$3,tblAllCourses[[#Headers],[Prerequisite 1]:[Prerequisite 7]],0)))</f>
        <v/>
      </c>
      <c r="F70" s="107" t="str" cm="1">
        <f t="array" ref="F70">IF(INDEX(tblAllCourses[[Prerequisite 1]:[Prerequisite 7]],MATCH($A70&amp;"Cert09",tblAllCourses[Course Code]&amp;tblAllCourses[Type],0),MATCH(F$3,tblAllCourses[[#Headers],[Prerequisite 1]:[Prerequisite 7]],0))=0,"",INDEX(tblAllCourses[[Prerequisite 1]:[Prerequisite 7]],MATCH($A70&amp;"Cert09",tblAllCourses[Course Code]&amp;tblAllCourses[Type],0),MATCH(F$3,tblAllCourses[[#Headers],[Prerequisite 1]:[Prerequisite 7]],0)))</f>
        <v/>
      </c>
      <c r="G70" s="9" t="str">
        <f>_xlfn.IFNA(IF(VLOOKUP(INDEX(DIY!$D$8:$D$83,MATCH(A70,DIY!$A$8:$A$83,0)),Tables!$D$2:$E$11,2,FALSE)&gt;=VLOOKUP($C$2,Tables!$D$2:$E$11,2,FALSE),$G$3,""),"")</f>
        <v/>
      </c>
      <c r="H70" s="11"/>
    </row>
    <row r="71" spans="1:8" x14ac:dyDescent="0.55000000000000004">
      <c r="A71" s="205" t="s">
        <v>193</v>
      </c>
      <c r="B71" s="206"/>
      <c r="C71" s="17"/>
      <c r="D71" s="92"/>
      <c r="E71" s="92"/>
      <c r="F71" s="171"/>
      <c r="G71" s="9" t="str">
        <f>_xlfn.IFNA(IF(VLOOKUP(INDEX(DIY!$D$8:$D$83,MATCH(A71,DIY!$A$8:$A$83,0)),Tables!$D$2:$E$11,2,FALSE)&gt;=VLOOKUP($C$2,Tables!$D$2:$E$11,2,FALSE),$G$3,""),"")</f>
        <v/>
      </c>
      <c r="H71" s="130" t="str">
        <f>IF(COUNTIF(G72:G73,$G$3)+MIN(COUNTIF(G74:G75,$G$3),1)=3,$H$3,"")</f>
        <v/>
      </c>
    </row>
    <row r="72" spans="1:8" x14ac:dyDescent="0.55000000000000004">
      <c r="A72" s="7" t="s">
        <v>400</v>
      </c>
      <c r="B72" s="7" t="s">
        <v>186</v>
      </c>
      <c r="C72" s="33">
        <v>3</v>
      </c>
      <c r="D72" s="87" t="str" cm="1">
        <f t="array" ref="D72">IF(INDEX(tblAllCourses[[Prerequisite 1]:[Prerequisite 7]],MATCH($A72&amp;"Cert09",tblAllCourses[Course Code]&amp;tblAllCourses[Type],0),MATCH(D$3,tblAllCourses[[#Headers],[Prerequisite 1]:[Prerequisite 7]],0))=0,"",INDEX(tblAllCourses[[Prerequisite 1]:[Prerequisite 7]],MATCH($A72&amp;"Cert09",tblAllCourses[Course Code]&amp;tblAllCourses[Type],0),MATCH(D$3,tblAllCourses[[#Headers],[Prerequisite 1]:[Prerequisite 7]],0)))</f>
        <v>BBA1001</v>
      </c>
      <c r="E72" s="87" t="str" cm="1">
        <f t="array" ref="E72">IF(INDEX(tblAllCourses[[Prerequisite 1]:[Prerequisite 7]],MATCH($A72&amp;"Cert09",tblAllCourses[Course Code]&amp;tblAllCourses[Type],0),MATCH(E$3,tblAllCourses[[#Headers],[Prerequisite 1]:[Prerequisite 7]],0))=0,"",INDEX(tblAllCourses[[Prerequisite 1]:[Prerequisite 7]],MATCH($A72&amp;"Cert09",tblAllCourses[Course Code]&amp;tblAllCourses[Type],0),MATCH(E$3,tblAllCourses[[#Headers],[Prerequisite 1]:[Prerequisite 7]],0)))</f>
        <v/>
      </c>
      <c r="F72" s="107" t="str" cm="1">
        <f t="array" ref="F72">IF(INDEX(tblAllCourses[[Prerequisite 1]:[Prerequisite 7]],MATCH($A72&amp;"Cert09",tblAllCourses[Course Code]&amp;tblAllCourses[Type],0),MATCH(F$3,tblAllCourses[[#Headers],[Prerequisite 1]:[Prerequisite 7]],0))=0,"",INDEX(tblAllCourses[[Prerequisite 1]:[Prerequisite 7]],MATCH($A72&amp;"Cert09",tblAllCourses[Course Code]&amp;tblAllCourses[Type],0),MATCH(F$3,tblAllCourses[[#Headers],[Prerequisite 1]:[Prerequisite 7]],0)))</f>
        <v/>
      </c>
      <c r="G72" s="9" t="str">
        <f>_xlfn.IFNA(IF(VLOOKUP(INDEX(DIY!$D$8:$D$83,MATCH(A72,DIY!$A$8:$A$83,0)),Tables!$D$2:$E$11,2,FALSE)&gt;=VLOOKUP($C$2,Tables!$D$2:$E$11,2,FALSE),$G$3,""),"")</f>
        <v/>
      </c>
      <c r="H72" s="11"/>
    </row>
    <row r="73" spans="1:8" x14ac:dyDescent="0.55000000000000004">
      <c r="A73" s="7" t="s">
        <v>408</v>
      </c>
      <c r="B73" s="7" t="s">
        <v>193</v>
      </c>
      <c r="C73" s="33">
        <v>3</v>
      </c>
      <c r="D73" s="87" t="str" cm="1">
        <f t="array" ref="D73">IF(INDEX(tblAllCourses[[Prerequisite 1]:[Prerequisite 7]],MATCH($A73&amp;"Cert09",tblAllCourses[Course Code]&amp;tblAllCourses[Type],0),MATCH(D$3,tblAllCourses[[#Headers],[Prerequisite 1]:[Prerequisite 7]],0))=0,"",INDEX(tblAllCourses[[Prerequisite 1]:[Prerequisite 7]],MATCH($A73&amp;"Cert09",tblAllCourses[Course Code]&amp;tblAllCourses[Type],0),MATCH(D$3,tblAllCourses[[#Headers],[Prerequisite 1]:[Prerequisite 7]],0)))</f>
        <v>BRE3201</v>
      </c>
      <c r="E73" s="87" t="str" cm="1">
        <f t="array" ref="E73">IF(INDEX(tblAllCourses[[Prerequisite 1]:[Prerequisite 7]],MATCH($A73&amp;"Cert09",tblAllCourses[Course Code]&amp;tblAllCourses[Type],0),MATCH(E$3,tblAllCourses[[#Headers],[Prerequisite 1]:[Prerequisite 7]],0))=0,"",INDEX(tblAllCourses[[Prerequisite 1]:[Prerequisite 7]],MATCH($A73&amp;"Cert09",tblAllCourses[Course Code]&amp;tblAllCourses[Type],0),MATCH(E$3,tblAllCourses[[#Headers],[Prerequisite 1]:[Prerequisite 7]],0)))</f>
        <v/>
      </c>
      <c r="F73" s="107" t="str" cm="1">
        <f t="array" ref="F73">IF(INDEX(tblAllCourses[[Prerequisite 1]:[Prerequisite 7]],MATCH($A73&amp;"Cert09",tblAllCourses[Course Code]&amp;tblAllCourses[Type],0),MATCH(F$3,tblAllCourses[[#Headers],[Prerequisite 1]:[Prerequisite 7]],0))=0,"",INDEX(tblAllCourses[[Prerequisite 1]:[Prerequisite 7]],MATCH($A73&amp;"Cert09",tblAllCourses[Course Code]&amp;tblAllCourses[Type],0),MATCH(F$3,tblAllCourses[[#Headers],[Prerequisite 1]:[Prerequisite 7]],0)))</f>
        <v/>
      </c>
      <c r="G73" s="9" t="str">
        <f>_xlfn.IFNA(IF(VLOOKUP(INDEX(DIY!$D$8:$D$83,MATCH(A73,DIY!$A$8:$A$83,0)),Tables!$D$2:$E$11,2,FALSE)&gt;=VLOOKUP($C$2,Tables!$D$2:$E$11,2,FALSE),$G$3,""),"")</f>
        <v/>
      </c>
      <c r="H73" s="11"/>
    </row>
    <row r="74" spans="1:8" x14ac:dyDescent="0.55000000000000004">
      <c r="A74" s="7" t="s">
        <v>526</v>
      </c>
      <c r="B74" s="7" t="s">
        <v>327</v>
      </c>
      <c r="C74" s="213">
        <v>3</v>
      </c>
      <c r="D74" s="87"/>
      <c r="E74" s="87"/>
      <c r="F74" s="107"/>
      <c r="G74" s="9"/>
      <c r="H74" s="11"/>
    </row>
    <row r="75" spans="1:8" x14ac:dyDescent="0.55000000000000004">
      <c r="A75" s="7" t="s">
        <v>820</v>
      </c>
      <c r="B75" s="7" t="s">
        <v>1076</v>
      </c>
      <c r="C75" s="214"/>
      <c r="D75" s="87" t="str" cm="1">
        <f t="array" ref="D75">IF(INDEX(tblAllCourses[[Prerequisite 1]:[Prerequisite 7]],MATCH($A75&amp;"Cert09",tblAllCourses[Course Code]&amp;tblAllCourses[Type],0),MATCH(D$3,tblAllCourses[[#Headers],[Prerequisite 1]:[Prerequisite 7]],0))=0,"",INDEX(tblAllCourses[[Prerequisite 1]:[Prerequisite 7]],MATCH($A75&amp;"Cert09",tblAllCourses[Course Code]&amp;tblAllCourses[Type],0),MATCH(D$3,tblAllCourses[[#Headers],[Prerequisite 1]:[Prerequisite 7]],0)))</f>
        <v/>
      </c>
      <c r="E75" s="87" t="str" cm="1">
        <f t="array" ref="E75">IF(INDEX(tblAllCourses[[Prerequisite 1]:[Prerequisite 7]],MATCH($A75&amp;"Cert09",tblAllCourses[Course Code]&amp;tblAllCourses[Type],0),MATCH(E$3,tblAllCourses[[#Headers],[Prerequisite 1]:[Prerequisite 7]],0))=0,"",INDEX(tblAllCourses[[Prerequisite 1]:[Prerequisite 7]],MATCH($A75&amp;"Cert09",tblAllCourses[Course Code]&amp;tblAllCourses[Type],0),MATCH(E$3,tblAllCourses[[#Headers],[Prerequisite 1]:[Prerequisite 7]],0)))</f>
        <v/>
      </c>
      <c r="F75" s="107" t="str" cm="1">
        <f t="array" ref="F75">IF(INDEX(tblAllCourses[[Prerequisite 1]:[Prerequisite 7]],MATCH($A75&amp;"Cert09",tblAllCourses[Course Code]&amp;tblAllCourses[Type],0),MATCH(F$3,tblAllCourses[[#Headers],[Prerequisite 1]:[Prerequisite 7]],0))=0,"",INDEX(tblAllCourses[[Prerequisite 1]:[Prerequisite 7]],MATCH($A75&amp;"Cert09",tblAllCourses[Course Code]&amp;tblAllCourses[Type],0),MATCH(F$3,tblAllCourses[[#Headers],[Prerequisite 1]:[Prerequisite 7]],0)))</f>
        <v/>
      </c>
      <c r="G75" s="9" t="str">
        <f>_xlfn.IFNA(IF(VLOOKUP(INDEX(DIY!$D$8:$D$83,MATCH(A75,DIY!$A$8:$A$83,0)),Tables!$D$2:$E$11,2,FALSE)&gt;=VLOOKUP($C$2,Tables!$D$2:$E$11,2,FALSE),$G$3,""),"")</f>
        <v/>
      </c>
      <c r="H75" s="11"/>
    </row>
    <row r="76" spans="1:8" x14ac:dyDescent="0.55000000000000004">
      <c r="A76" s="199" t="s">
        <v>155</v>
      </c>
      <c r="B76" s="200"/>
      <c r="C76" s="17"/>
      <c r="D76" s="92"/>
      <c r="E76" s="92"/>
      <c r="F76" s="171"/>
      <c r="G76" s="9" t="str">
        <f>_xlfn.IFNA(IF(VLOOKUP(INDEX(DIY!$D$8:$D$83,MATCH(A76,DIY!$A$8:$A$83,0)),Tables!$D$2:$E$11,2,FALSE)&gt;=VLOOKUP($C$2,Tables!$D$2:$E$11,2,FALSE),$G$3,""),"")</f>
        <v/>
      </c>
      <c r="H76" s="130" t="str">
        <f>IF(COUNTIF(G77:G79,$G$3)=COUNTA(A77:A79),$H$3,"")</f>
        <v/>
      </c>
    </row>
    <row r="77" spans="1:8" x14ac:dyDescent="0.55000000000000004">
      <c r="A77" s="55" t="s">
        <v>599</v>
      </c>
      <c r="B77" s="55" t="s">
        <v>661</v>
      </c>
      <c r="C77" s="33">
        <v>3</v>
      </c>
      <c r="D77" s="87" t="str" cm="1">
        <f t="array" ref="D77">IF(INDEX(tblAllCourses[[Prerequisite 1]:[Prerequisite 7]],MATCH($A77&amp;"Cert09",tblAllCourses[Course Code]&amp;tblAllCourses[Type],0),MATCH(D$3,tblAllCourses[[#Headers],[Prerequisite 1]:[Prerequisite 7]],0))=0,"",INDEX(tblAllCourses[[Prerequisite 1]:[Prerequisite 7]],MATCH($A77&amp;"Cert09",tblAllCourses[Course Code]&amp;tblAllCourses[Type],0),MATCH(D$3,tblAllCourses[[#Headers],[Prerequisite 1]:[Prerequisite 7]],0)))</f>
        <v/>
      </c>
      <c r="E77" s="87" t="str" cm="1">
        <f t="array" ref="E77">IF(INDEX(tblAllCourses[[Prerequisite 1]:[Prerequisite 7]],MATCH($A77&amp;"Cert09",tblAllCourses[Course Code]&amp;tblAllCourses[Type],0),MATCH(E$3,tblAllCourses[[#Headers],[Prerequisite 1]:[Prerequisite 7]],0))=0,"",INDEX(tblAllCourses[[Prerequisite 1]:[Prerequisite 7]],MATCH($A77&amp;"Cert09",tblAllCourses[Course Code]&amp;tblAllCourses[Type],0),MATCH(E$3,tblAllCourses[[#Headers],[Prerequisite 1]:[Prerequisite 7]],0)))</f>
        <v/>
      </c>
      <c r="F77" s="107" t="str" cm="1">
        <f t="array" ref="F77">IF(INDEX(tblAllCourses[[Prerequisite 1]:[Prerequisite 7]],MATCH($A77&amp;"Cert09",tblAllCourses[Course Code]&amp;tblAllCourses[Type],0),MATCH(F$3,tblAllCourses[[#Headers],[Prerequisite 1]:[Prerequisite 7]],0))=0,"",INDEX(tblAllCourses[[Prerequisite 1]:[Prerequisite 7]],MATCH($A77&amp;"Cert09",tblAllCourses[Course Code]&amp;tblAllCourses[Type],0),MATCH(F$3,tblAllCourses[[#Headers],[Prerequisite 1]:[Prerequisite 7]],0)))</f>
        <v/>
      </c>
      <c r="G77" s="9" t="str">
        <f>_xlfn.IFNA(IF(VLOOKUP(INDEX(DIY!$D$8:$D$83,MATCH(A77,DIY!$A$8:$A$83,0)),Tables!$D$2:$E$11,2,FALSE)&gt;=VLOOKUP($C$2,Tables!$D$2:$E$11,2,FALSE),$G$3,""),"")</f>
        <v/>
      </c>
      <c r="H77" s="11"/>
    </row>
    <row r="78" spans="1:8" x14ac:dyDescent="0.55000000000000004">
      <c r="A78" s="55" t="s">
        <v>601</v>
      </c>
      <c r="B78" s="55" t="s">
        <v>157</v>
      </c>
      <c r="C78" s="33">
        <v>3</v>
      </c>
      <c r="D78" s="87" t="str" cm="1">
        <f t="array" ref="D78">IF(INDEX(tblAllCourses[[Prerequisite 1]:[Prerequisite 7]],MATCH($A78&amp;"Cert09",tblAllCourses[Course Code]&amp;tblAllCourses[Type],0),MATCH(D$3,tblAllCourses[[#Headers],[Prerequisite 1]:[Prerequisite 7]],0))=0,"",INDEX(tblAllCourses[[Prerequisite 1]:[Prerequisite 7]],MATCH($A78&amp;"Cert09",tblAllCourses[Course Code]&amp;tblAllCourses[Type],0),MATCH(D$3,tblAllCourses[[#Headers],[Prerequisite 1]:[Prerequisite 7]],0)))</f>
        <v>BRM3211</v>
      </c>
      <c r="E78" s="87" t="str" cm="1">
        <f t="array" ref="E78">IF(INDEX(tblAllCourses[[Prerequisite 1]:[Prerequisite 7]],MATCH($A78&amp;"Cert09",tblAllCourses[Course Code]&amp;tblAllCourses[Type],0),MATCH(E$3,tblAllCourses[[#Headers],[Prerequisite 1]:[Prerequisite 7]],0))=0,"",INDEX(tblAllCourses[[Prerequisite 1]:[Prerequisite 7]],MATCH($A78&amp;"Cert09",tblAllCourses[Course Code]&amp;tblAllCourses[Type],0),MATCH(E$3,tblAllCourses[[#Headers],[Prerequisite 1]:[Prerequisite 7]],0)))</f>
        <v/>
      </c>
      <c r="F78" s="107" t="str" cm="1">
        <f t="array" ref="F78">IF(INDEX(tblAllCourses[[Prerequisite 1]:[Prerequisite 7]],MATCH($A78&amp;"Cert09",tblAllCourses[Course Code]&amp;tblAllCourses[Type],0),MATCH(F$3,tblAllCourses[[#Headers],[Prerequisite 1]:[Prerequisite 7]],0))=0,"",INDEX(tblAllCourses[[Prerequisite 1]:[Prerequisite 7]],MATCH($A78&amp;"Cert09",tblAllCourses[Course Code]&amp;tblAllCourses[Type],0),MATCH(F$3,tblAllCourses[[#Headers],[Prerequisite 1]:[Prerequisite 7]],0)))</f>
        <v/>
      </c>
      <c r="G78" s="9" t="str">
        <f>_xlfn.IFNA(IF(VLOOKUP(INDEX(DIY!$D$8:$D$83,MATCH(A78,DIY!$A$8:$A$83,0)),Tables!$D$2:$E$11,2,FALSE)&gt;=VLOOKUP($C$2,Tables!$D$2:$E$11,2,FALSE),$G$3,""),"")</f>
        <v/>
      </c>
      <c r="H78" s="11"/>
    </row>
    <row r="79" spans="1:8" x14ac:dyDescent="0.55000000000000004">
      <c r="A79" s="55" t="s">
        <v>603</v>
      </c>
      <c r="B79" s="55" t="s">
        <v>159</v>
      </c>
      <c r="C79" s="33">
        <v>3</v>
      </c>
      <c r="D79" s="87" t="str" cm="1">
        <f t="array" ref="D79">IF(INDEX(tblAllCourses[[Prerequisite 1]:[Prerequisite 7]],MATCH($A79&amp;"Cert09",tblAllCourses[Course Code]&amp;tblAllCourses[Type],0),MATCH(D$3,tblAllCourses[[#Headers],[Prerequisite 1]:[Prerequisite 7]],0))=0,"",INDEX(tblAllCourses[[Prerequisite 1]:[Prerequisite 7]],MATCH($A79&amp;"Cert09",tblAllCourses[Course Code]&amp;tblAllCourses[Type],0),MATCH(D$3,tblAllCourses[[#Headers],[Prerequisite 1]:[Prerequisite 7]],0)))</f>
        <v>BRM3211</v>
      </c>
      <c r="E79" s="87" t="str" cm="1">
        <f t="array" ref="E79">IF(INDEX(tblAllCourses[[Prerequisite 1]:[Prerequisite 7]],MATCH($A79&amp;"Cert09",tblAllCourses[Course Code]&amp;tblAllCourses[Type],0),MATCH(E$3,tblAllCourses[[#Headers],[Prerequisite 1]:[Prerequisite 7]],0))=0,"",INDEX(tblAllCourses[[Prerequisite 1]:[Prerequisite 7]],MATCH($A79&amp;"Cert09",tblAllCourses[Course Code]&amp;tblAllCourses[Type],0),MATCH(E$3,tblAllCourses[[#Headers],[Prerequisite 1]:[Prerequisite 7]],0)))</f>
        <v/>
      </c>
      <c r="F79" s="107" t="str" cm="1">
        <f t="array" ref="F79">IF(INDEX(tblAllCourses[[Prerequisite 1]:[Prerequisite 7]],MATCH($A79&amp;"Cert09",tblAllCourses[Course Code]&amp;tblAllCourses[Type],0),MATCH(F$3,tblAllCourses[[#Headers],[Prerequisite 1]:[Prerequisite 7]],0))=0,"",INDEX(tblAllCourses[[Prerequisite 1]:[Prerequisite 7]],MATCH($A79&amp;"Cert09",tblAllCourses[Course Code]&amp;tblAllCourses[Type],0),MATCH(F$3,tblAllCourses[[#Headers],[Prerequisite 1]:[Prerequisite 7]],0)))</f>
        <v/>
      </c>
      <c r="G79" s="9" t="str">
        <f>_xlfn.IFNA(IF(VLOOKUP(INDEX(DIY!$D$8:$D$83,MATCH(A79,DIY!$A$8:$A$83,0)),Tables!$D$2:$E$11,2,FALSE)&gt;=VLOOKUP($C$2,Tables!$D$2:$E$11,2,FALSE),$G$3,""),"")</f>
        <v/>
      </c>
      <c r="H79" s="11"/>
    </row>
    <row r="80" spans="1:8" x14ac:dyDescent="0.55000000000000004">
      <c r="A80" s="215" t="s">
        <v>197</v>
      </c>
      <c r="B80" s="215"/>
      <c r="C80" s="56"/>
      <c r="D80" s="172"/>
      <c r="E80" s="172"/>
      <c r="F80" s="172"/>
      <c r="G80" s="9" t="str">
        <f>_xlfn.IFNA(IF(VLOOKUP(INDEX(DIY!$D$8:$D$83,MATCH(A80,DIY!$A$8:$A$83,0)),Tables!$D$2:$E$11,2,FALSE)&gt;=VLOOKUP($C$2,Tables!$D$2:$E$11,2,FALSE),$G$3,""),"")</f>
        <v/>
      </c>
      <c r="H80" s="130" t="str">
        <f>IF(COUNTIF(G81:G83,$G$3)=COUNTA(A81:A83),$H$3,"")</f>
        <v/>
      </c>
    </row>
    <row r="81" spans="1:8" x14ac:dyDescent="0.55000000000000004">
      <c r="A81" s="7" t="s">
        <v>411</v>
      </c>
      <c r="B81" s="7" t="s">
        <v>200</v>
      </c>
      <c r="C81" s="33">
        <v>3</v>
      </c>
      <c r="D81" s="87" t="str" cm="1">
        <f t="array" ref="D81">IF(INDEX(tblAllCourses[[Prerequisite 1]:[Prerequisite 7]],MATCH($A81&amp;"Cert09",tblAllCourses[Course Code]&amp;tblAllCourses[Type],0),MATCH(D$3,tblAllCourses[[#Headers],[Prerequisite 1]:[Prerequisite 7]],0))=0,"",INDEX(tblAllCourses[[Prerequisite 1]:[Prerequisite 7]],MATCH($A81&amp;"Cert09",tblAllCourses[Course Code]&amp;tblAllCourses[Type],0),MATCH(D$3,tblAllCourses[[#Headers],[Prerequisite 1]:[Prerequisite 7]],0)))</f>
        <v>BBA2105</v>
      </c>
      <c r="E81" s="173" t="str" cm="1">
        <f t="array" ref="E81">IF(INDEX(tblAllCourses[[Prerequisite 1]:[Prerequisite 7]],MATCH($A81&amp;"Cert09",tblAllCourses[Course Code]&amp;tblAllCourses[Type],0),MATCH(E$3,tblAllCourses[[#Headers],[Prerequisite 1]:[Prerequisite 7]],0))=0,"",INDEX(tblAllCourses[[Prerequisite 1]:[Prerequisite 7]],MATCH($A81&amp;"Cert09",tblAllCourses[Course Code]&amp;tblAllCourses[Type],0),MATCH(E$3,tblAllCourses[[#Headers],[Prerequisite 1]:[Prerequisite 7]],0)))</f>
        <v/>
      </c>
      <c r="F81" s="174" t="str" cm="1">
        <f t="array" ref="F81">IF(INDEX(tblAllCourses[[Prerequisite 1]:[Prerequisite 7]],MATCH($A81&amp;"Cert09",tblAllCourses[Course Code]&amp;tblAllCourses[Type],0),MATCH(F$3,tblAllCourses[[#Headers],[Prerequisite 1]:[Prerequisite 7]],0))=0,"",INDEX(tblAllCourses[[Prerequisite 1]:[Prerequisite 7]],MATCH($A81&amp;"Cert09",tblAllCourses[Course Code]&amp;tblAllCourses[Type],0),MATCH(F$3,tblAllCourses[[#Headers],[Prerequisite 1]:[Prerequisite 7]],0)))</f>
        <v/>
      </c>
      <c r="G81" s="9" t="str">
        <f>_xlfn.IFNA(IF(VLOOKUP(INDEX(DIY!$D$8:$D$83,MATCH(A81,DIY!$A$8:$A$83,0)),Tables!$D$2:$E$11,2,FALSE)&gt;=VLOOKUP($C$2,Tables!$D$2:$E$11,2,FALSE),$G$3,""),"")</f>
        <v/>
      </c>
      <c r="H81" s="11"/>
    </row>
    <row r="82" spans="1:8" x14ac:dyDescent="0.55000000000000004">
      <c r="A82" s="7" t="s">
        <v>414</v>
      </c>
      <c r="B82" s="7" t="s">
        <v>201</v>
      </c>
      <c r="C82" s="33">
        <v>3</v>
      </c>
      <c r="D82" s="87" t="str" cm="1">
        <f t="array" ref="D82">IF(INDEX(tblAllCourses[[Prerequisite 1]:[Prerequisite 7]],MATCH($A82&amp;"Cert09",tblAllCourses[Course Code]&amp;tblAllCourses[Type],0),MATCH(D$3,tblAllCourses[[#Headers],[Prerequisite 1]:[Prerequisite 7]],0))=0,"",INDEX(tblAllCourses[[Prerequisite 1]:[Prerequisite 7]],MATCH($A82&amp;"Cert09",tblAllCourses[Course Code]&amp;tblAllCourses[Type],0),MATCH(D$3,tblAllCourses[[#Headers],[Prerequisite 1]:[Prerequisite 7]],0)))</f>
        <v>BBA2105</v>
      </c>
      <c r="E82" s="173" t="str" cm="1">
        <f t="array" ref="E82">IF(INDEX(tblAllCourses[[Prerequisite 1]:[Prerequisite 7]],MATCH($A82&amp;"Cert09",tblAllCourses[Course Code]&amp;tblAllCourses[Type],0),MATCH(E$3,tblAllCourses[[#Headers],[Prerequisite 1]:[Prerequisite 7]],0))=0,"",INDEX(tblAllCourses[[Prerequisite 1]:[Prerequisite 7]],MATCH($A82&amp;"Cert09",tblAllCourses[Course Code]&amp;tblAllCourses[Type],0),MATCH(E$3,tblAllCourses[[#Headers],[Prerequisite 1]:[Prerequisite 7]],0)))</f>
        <v/>
      </c>
      <c r="F82" s="174" t="str" cm="1">
        <f t="array" ref="F82">IF(INDEX(tblAllCourses[[Prerequisite 1]:[Prerequisite 7]],MATCH($A82&amp;"Cert09",tblAllCourses[Course Code]&amp;tblAllCourses[Type],0),MATCH(F$3,tblAllCourses[[#Headers],[Prerequisite 1]:[Prerequisite 7]],0))=0,"",INDEX(tblAllCourses[[Prerequisite 1]:[Prerequisite 7]],MATCH($A82&amp;"Cert09",tblAllCourses[Course Code]&amp;tblAllCourses[Type],0),MATCH(F$3,tblAllCourses[[#Headers],[Prerequisite 1]:[Prerequisite 7]],0)))</f>
        <v/>
      </c>
      <c r="G82" s="9" t="str">
        <f>_xlfn.IFNA(IF(VLOOKUP(INDEX(DIY!$D$8:$D$83,MATCH(A82,DIY!$A$8:$A$83,0)),Tables!$D$2:$E$11,2,FALSE)&gt;=VLOOKUP($C$2,Tables!$D$2:$E$11,2,FALSE),$G$3,""),"")</f>
        <v/>
      </c>
      <c r="H82" s="11"/>
    </row>
    <row r="83" spans="1:8" x14ac:dyDescent="0.55000000000000004">
      <c r="A83" s="7" t="s">
        <v>417</v>
      </c>
      <c r="B83" s="7" t="s">
        <v>204</v>
      </c>
      <c r="C83" s="33">
        <v>3</v>
      </c>
      <c r="D83" s="87" t="str" cm="1">
        <f t="array" ref="D83">IF(INDEX(tblAllCourses[[Prerequisite 1]:[Prerequisite 7]],MATCH($A83&amp;"Cert09",tblAllCourses[Course Code]&amp;tblAllCourses[Type],0),MATCH(D$3,tblAllCourses[[#Headers],[Prerequisite 1]:[Prerequisite 7]],0))=0,"",INDEX(tblAllCourses[[Prerequisite 1]:[Prerequisite 7]],MATCH($A83&amp;"Cert09",tblAllCourses[Course Code]&amp;tblAllCourses[Type],0),MATCH(D$3,tblAllCourses[[#Headers],[Prerequisite 1]:[Prerequisite 7]],0)))</f>
        <v>BBA2105</v>
      </c>
      <c r="E83" s="87" t="str" cm="1">
        <f t="array" ref="E83">IF(INDEX(tblAllCourses[[Prerequisite 1]:[Prerequisite 7]],MATCH($A83&amp;"Cert09",tblAllCourses[Course Code]&amp;tblAllCourses[Type],0),MATCH(E$3,tblAllCourses[[#Headers],[Prerequisite 1]:[Prerequisite 7]],0))=0,"",INDEX(tblAllCourses[[Prerequisite 1]:[Prerequisite 7]],MATCH($A83&amp;"Cert09",tblAllCourses[Course Code]&amp;tblAllCourses[Type],0),MATCH(E$3,tblAllCourses[[#Headers],[Prerequisite 1]:[Prerequisite 7]],0)))</f>
        <v/>
      </c>
      <c r="F83" s="107" t="str" cm="1">
        <f t="array" ref="F83">IF(INDEX(tblAllCourses[[Prerequisite 1]:[Prerequisite 7]],MATCH($A83&amp;"Cert09",tblAllCourses[Course Code]&amp;tblAllCourses[Type],0),MATCH(F$3,tblAllCourses[[#Headers],[Prerequisite 1]:[Prerequisite 7]],0))=0,"",INDEX(tblAllCourses[[Prerequisite 1]:[Prerequisite 7]],MATCH($A83&amp;"Cert09",tblAllCourses[Course Code]&amp;tblAllCourses[Type],0),MATCH(F$3,tblAllCourses[[#Headers],[Prerequisite 1]:[Prerequisite 7]],0)))</f>
        <v/>
      </c>
      <c r="G83" s="9" t="str">
        <f>_xlfn.IFNA(IF(VLOOKUP(INDEX(DIY!$D$8:$D$83,MATCH(A83,DIY!$A$8:$A$83,0)),Tables!$D$2:$E$11,2,FALSE)&gt;=VLOOKUP($C$2,Tables!$D$2:$E$11,2,FALSE),$G$3,""),"")</f>
        <v/>
      </c>
      <c r="H83" s="11"/>
    </row>
  </sheetData>
  <sheetProtection algorithmName="SHA-512" hashValue="9dZZUvy3e/ksDNlFYcFJN4RaS+QerHncZKnHZbY17rSpCpAVdBK7fIjNu6cH/ZBMGz1d5hUV1n1fA96m1z61og==" saltValue="NJFzTs8qH5Ct7i+jjSPqSQ==" spinCount="100000" sheet="1" objects="1" scenarios="1"/>
  <mergeCells count="23">
    <mergeCell ref="C35:C36"/>
    <mergeCell ref="A45:B45"/>
    <mergeCell ref="A71:B71"/>
    <mergeCell ref="A80:B80"/>
    <mergeCell ref="A65:B65"/>
    <mergeCell ref="A49:B49"/>
    <mergeCell ref="A53:B53"/>
    <mergeCell ref="A57:B57"/>
    <mergeCell ref="A61:B61"/>
    <mergeCell ref="A76:B76"/>
    <mergeCell ref="A41:B41"/>
    <mergeCell ref="C68:C70"/>
    <mergeCell ref="C74:C75"/>
    <mergeCell ref="A2:B2"/>
    <mergeCell ref="A4:B4"/>
    <mergeCell ref="A20:B20"/>
    <mergeCell ref="A24:B24"/>
    <mergeCell ref="A28:B28"/>
    <mergeCell ref="A32:B32"/>
    <mergeCell ref="A37:B37"/>
    <mergeCell ref="A16:B16"/>
    <mergeCell ref="A8:B8"/>
    <mergeCell ref="A12:B12"/>
  </mergeCells>
  <conditionalFormatting sqref="A4:B83">
    <cfRule type="expression" dxfId="43" priority="7">
      <formula>($G4=$G$3)</formula>
    </cfRule>
    <cfRule type="expression" dxfId="42" priority="8">
      <formula>($H4=$H$3)</formula>
    </cfRule>
  </conditionalFormatting>
  <conditionalFormatting sqref="H4">
    <cfRule type="expression" dxfId="41" priority="4">
      <formula>$H4=$H$3</formula>
    </cfRule>
  </conditionalFormatting>
  <conditionalFormatting sqref="H8">
    <cfRule type="expression" dxfId="40" priority="3">
      <formula>$H8=$H$3</formula>
    </cfRule>
  </conditionalFormatting>
  <conditionalFormatting sqref="H12">
    <cfRule type="expression" dxfId="39" priority="2">
      <formula>$H12=$H$3</formula>
    </cfRule>
  </conditionalFormatting>
  <conditionalFormatting sqref="H16">
    <cfRule type="expression" dxfId="38" priority="5">
      <formula>$H16=$H$3</formula>
    </cfRule>
  </conditionalFormatting>
  <conditionalFormatting sqref="H20">
    <cfRule type="expression" dxfId="37" priority="26">
      <formula>$H20=$H$3</formula>
    </cfRule>
  </conditionalFormatting>
  <conditionalFormatting sqref="H24">
    <cfRule type="expression" dxfId="36" priority="25">
      <formula>$H24=$H$3</formula>
    </cfRule>
  </conditionalFormatting>
  <conditionalFormatting sqref="H28">
    <cfRule type="expression" dxfId="35" priority="24">
      <formula>$H28=$H$3</formula>
    </cfRule>
  </conditionalFormatting>
  <conditionalFormatting sqref="H32">
    <cfRule type="expression" dxfId="34" priority="23">
      <formula>$H32=$H$3</formula>
    </cfRule>
  </conditionalFormatting>
  <conditionalFormatting sqref="H37">
    <cfRule type="expression" dxfId="33" priority="22">
      <formula>$H37=$H$3</formula>
    </cfRule>
  </conditionalFormatting>
  <conditionalFormatting sqref="H41">
    <cfRule type="expression" dxfId="32" priority="21">
      <formula>$H41=$H$3</formula>
    </cfRule>
  </conditionalFormatting>
  <conditionalFormatting sqref="H45">
    <cfRule type="expression" dxfId="31" priority="6">
      <formula>$H45=$H$3</formula>
    </cfRule>
  </conditionalFormatting>
  <conditionalFormatting sqref="H49">
    <cfRule type="expression" dxfId="30" priority="20">
      <formula>$H49=$H$3</formula>
    </cfRule>
  </conditionalFormatting>
  <conditionalFormatting sqref="H53">
    <cfRule type="expression" dxfId="29" priority="19">
      <formula>$H53=$H$3</formula>
    </cfRule>
  </conditionalFormatting>
  <conditionalFormatting sqref="H57 H61 H65 H71 H76 H80">
    <cfRule type="expression" dxfId="28" priority="46">
      <formula>$H57=$H$3</formula>
    </cfRule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D58E7-A4B1-4E9A-9AED-1F6A198E3BEE}">
  <sheetPr>
    <tabColor rgb="FF7030A0"/>
  </sheetPr>
  <dimension ref="A1:H8"/>
  <sheetViews>
    <sheetView workbookViewId="0">
      <selection activeCell="C2" sqref="C2"/>
    </sheetView>
  </sheetViews>
  <sheetFormatPr defaultColWidth="9" defaultRowHeight="15.7" x14ac:dyDescent="0.55000000000000004"/>
  <cols>
    <col min="1" max="1" width="15.8203125" style="30" customWidth="1"/>
    <col min="2" max="2" width="57.17578125" style="30" customWidth="1"/>
    <col min="3" max="3" width="9" style="32"/>
    <col min="4" max="4" width="15" style="32" bestFit="1" customWidth="1"/>
    <col min="5" max="5" width="14.46875" style="32" bestFit="1" customWidth="1"/>
    <col min="6" max="6" width="13.64453125" style="32" hidden="1" customWidth="1"/>
    <col min="7" max="7" width="9" style="70" hidden="1" customWidth="1"/>
    <col min="8" max="8" width="9" style="131"/>
    <col min="9" max="16384" width="9" style="30"/>
  </cols>
  <sheetData>
    <row r="1" spans="1:8" ht="28.35" x14ac:dyDescent="0.95">
      <c r="A1" s="140" t="s">
        <v>624</v>
      </c>
      <c r="B1" s="140"/>
      <c r="C1" s="140"/>
      <c r="D1" s="140"/>
      <c r="E1" s="35"/>
      <c r="F1" s="35"/>
    </row>
    <row r="2" spans="1:8" ht="20.7" x14ac:dyDescent="0.7">
      <c r="A2" s="217" t="s">
        <v>938</v>
      </c>
      <c r="B2" s="217"/>
      <c r="C2" s="102" t="s">
        <v>41</v>
      </c>
      <c r="D2" s="141" t="s">
        <v>930</v>
      </c>
    </row>
    <row r="3" spans="1:8" ht="15.75" customHeight="1" x14ac:dyDescent="0.55000000000000004">
      <c r="A3" s="5" t="s">
        <v>3</v>
      </c>
      <c r="B3" s="5" t="s">
        <v>4</v>
      </c>
      <c r="C3" s="6" t="s">
        <v>5</v>
      </c>
      <c r="D3" s="6" t="s">
        <v>36</v>
      </c>
      <c r="E3" s="6" t="s">
        <v>37</v>
      </c>
      <c r="F3" s="115" t="s">
        <v>38</v>
      </c>
      <c r="G3" s="6" t="s">
        <v>56</v>
      </c>
      <c r="H3" s="11" t="s">
        <v>929</v>
      </c>
    </row>
    <row r="4" spans="1:8" ht="15.75" customHeight="1" x14ac:dyDescent="0.55000000000000004">
      <c r="A4" s="205" t="s">
        <v>669</v>
      </c>
      <c r="B4" s="206"/>
      <c r="C4" s="53"/>
      <c r="D4" s="53"/>
      <c r="E4" s="53"/>
      <c r="F4" s="116"/>
      <c r="G4" s="9"/>
      <c r="H4" s="130" t="str">
        <f>IF(MIN(COUNTIF(G5:G6,$G$3),1)+COUNTIF(G7:G8,$G$3)=3,$H$3,"")</f>
        <v/>
      </c>
    </row>
    <row r="5" spans="1:8" ht="15.75" customHeight="1" x14ac:dyDescent="0.55000000000000004">
      <c r="A5" s="7" t="s">
        <v>526</v>
      </c>
      <c r="B5" s="7" t="s">
        <v>327</v>
      </c>
      <c r="C5" s="213">
        <v>3</v>
      </c>
      <c r="D5" s="87" t="str" cm="1">
        <f t="array" ref="D5">IF(INDEX(tblAllCourses[[Prerequisite 1]:[Prerequisite 7]],MATCH($A5&amp;"Cert09",tblAllCourses[Course Code]&amp;tblAllCourses[Type],0),MATCH(D$3,tblAllCourses[[#Headers],[Prerequisite 1]:[Prerequisite 7]],0))=0,"",INDEX(tblAllCourses[[Prerequisite 1]:[Prerequisite 7]],MATCH($A5&amp;"Cert09",tblAllCourses[Course Code]&amp;tblAllCourses[Type],0),MATCH(D$3,tblAllCourses[[#Headers],[Prerequisite 1]:[Prerequisite 7]],0)))</f>
        <v/>
      </c>
      <c r="E5" s="87" t="str" cm="1">
        <f t="array" ref="E5">IF(INDEX(tblAllCourses[[Prerequisite 1]:[Prerequisite 7]],MATCH($A5&amp;"Cert09",tblAllCourses[Course Code]&amp;tblAllCourses[Type],0),MATCH(E$3,tblAllCourses[[#Headers],[Prerequisite 1]:[Prerequisite 7]],0))=0,"",INDEX(tblAllCourses[[Prerequisite 1]:[Prerequisite 7]],MATCH($A5&amp;"Cert09",tblAllCourses[Course Code]&amp;tblAllCourses[Type],0),MATCH(E$3,tblAllCourses[[#Headers],[Prerequisite 1]:[Prerequisite 7]],0)))</f>
        <v/>
      </c>
      <c r="F5" s="87" t="str" cm="1">
        <f t="array" ref="F5">IF(INDEX(tblAllCourses[[Prerequisite 1]:[Prerequisite 7]],MATCH($A5&amp;"Cert09",tblAllCourses[Course Code]&amp;tblAllCourses[Type],0),MATCH(F$3,tblAllCourses[[#Headers],[Prerequisite 1]:[Prerequisite 7]],0))=0,"",INDEX(tblAllCourses[[Prerequisite 1]:[Prerequisite 7]],MATCH($A5&amp;"Cert09",tblAllCourses[Course Code]&amp;tblAllCourses[Type],0),MATCH(F$3,tblAllCourses[[#Headers],[Prerequisite 1]:[Prerequisite 7]],0)))</f>
        <v/>
      </c>
      <c r="G5" s="9" t="str">
        <f>_xlfn.IFNA(IF(VLOOKUP(INDEX(DIY!$D$8:$D$83,MATCH(A5,DIY!$A$8:$A$83,0)),Tables!$D$2:$E$11,2,FALSE)&gt;=VLOOKUP($C$2,Tables!$D$2:$E$11,2,FALSE),$G$3,""),"")</f>
        <v/>
      </c>
      <c r="H5" s="11"/>
    </row>
    <row r="6" spans="1:8" ht="15.75" customHeight="1" x14ac:dyDescent="0.55000000000000004">
      <c r="A6" s="7" t="s">
        <v>531</v>
      </c>
      <c r="B6" s="7" t="s">
        <v>670</v>
      </c>
      <c r="C6" s="214"/>
      <c r="D6" s="87" t="str" cm="1">
        <f t="array" ref="D6">IF(INDEX(tblAllCourses[[Prerequisite 1]:[Prerequisite 7]],MATCH($A6&amp;"Cert09",tblAllCourses[Course Code]&amp;tblAllCourses[Type],0),MATCH(D$3,tblAllCourses[[#Headers],[Prerequisite 1]:[Prerequisite 7]],0))=0,"",INDEX(tblAllCourses[[Prerequisite 1]:[Prerequisite 7]],MATCH($A6&amp;"Cert09",tblAllCourses[Course Code]&amp;tblAllCourses[Type],0),MATCH(D$3,tblAllCourses[[#Headers],[Prerequisite 1]:[Prerequisite 7]],0)))</f>
        <v>BRE4301</v>
      </c>
      <c r="E6" s="87" t="str" cm="1">
        <f t="array" ref="E6">IF(INDEX(tblAllCourses[[Prerequisite 1]:[Prerequisite 7]],MATCH($A6&amp;"Cert09",tblAllCourses[Course Code]&amp;tblAllCourses[Type],0),MATCH(E$3,tblAllCourses[[#Headers],[Prerequisite 1]:[Prerequisite 7]],0))=0,"",INDEX(tblAllCourses[[Prerequisite 1]:[Prerequisite 7]],MATCH($A6&amp;"Cert09",tblAllCourses[Course Code]&amp;tblAllCourses[Type],0),MATCH(E$3,tblAllCourses[[#Headers],[Prerequisite 1]:[Prerequisite 7]],0)))</f>
        <v/>
      </c>
      <c r="F6" s="87" t="str" cm="1">
        <f t="array" ref="F6">IF(INDEX(tblAllCourses[[Prerequisite 1]:[Prerequisite 7]],MATCH($A6&amp;"Cert09",tblAllCourses[Course Code]&amp;tblAllCourses[Type],0),MATCH(F$3,tblAllCourses[[#Headers],[Prerequisite 1]:[Prerequisite 7]],0))=0,"",INDEX(tblAllCourses[[Prerequisite 1]:[Prerequisite 7]],MATCH($A6&amp;"Cert09",tblAllCourses[Course Code]&amp;tblAllCourses[Type],0),MATCH(F$3,tblAllCourses[[#Headers],[Prerequisite 1]:[Prerequisite 7]],0)))</f>
        <v/>
      </c>
      <c r="G6" s="9" t="str">
        <f>_xlfn.IFNA(IF(VLOOKUP(INDEX(DIY!$D$8:$D$83,MATCH(A6,DIY!$A$8:$A$83,0)),Tables!$D$2:$E$11,2,FALSE)&gt;=VLOOKUP($C$2,Tables!$D$2:$E$11,2,FALSE),$G$3,""),"")</f>
        <v/>
      </c>
      <c r="H6" s="11"/>
    </row>
    <row r="7" spans="1:8" ht="15.75" customHeight="1" x14ac:dyDescent="0.55000000000000004">
      <c r="A7" s="7" t="s">
        <v>532</v>
      </c>
      <c r="B7" s="7" t="s">
        <v>671</v>
      </c>
      <c r="C7" s="33">
        <v>3</v>
      </c>
      <c r="D7" s="87" t="str" cm="1">
        <f t="array" ref="D7">IF(INDEX(tblAllCourses[[Prerequisite 1]:[Prerequisite 7]],MATCH($A7&amp;"Cert09",tblAllCourses[Course Code]&amp;tblAllCourses[Type],0),MATCH(D$3,tblAllCourses[[#Headers],[Prerequisite 1]:[Prerequisite 7]],0))=0,"",INDEX(tblAllCourses[[Prerequisite 1]:[Prerequisite 7]],MATCH($A7&amp;"Cert09",tblAllCourses[Course Code]&amp;tblAllCourses[Type],0),MATCH(D$3,tblAllCourses[[#Headers],[Prerequisite 1]:[Prerequisite 7]],0)))</f>
        <v>BRE3205</v>
      </c>
      <c r="E7" s="87" t="str" cm="1">
        <f t="array" ref="E7">IF(INDEX(tblAllCourses[[Prerequisite 1]:[Prerequisite 7]],MATCH($A7&amp;"Cert09",tblAllCourses[Course Code]&amp;tblAllCourses[Type],0),MATCH(E$3,tblAllCourses[[#Headers],[Prerequisite 1]:[Prerequisite 7]],0))=0,"",INDEX(tblAllCourses[[Prerequisite 1]:[Prerequisite 7]],MATCH($A7&amp;"Cert09",tblAllCourses[Course Code]&amp;tblAllCourses[Type],0),MATCH(E$3,tblAllCourses[[#Headers],[Prerequisite 1]:[Prerequisite 7]],0)))</f>
        <v/>
      </c>
      <c r="F7" s="87" t="str" cm="1">
        <f t="array" ref="F7">IF(INDEX(tblAllCourses[[Prerequisite 1]:[Prerequisite 7]],MATCH($A7&amp;"Cert09",tblAllCourses[Course Code]&amp;tblAllCourses[Type],0),MATCH(F$3,tblAllCourses[[#Headers],[Prerequisite 1]:[Prerequisite 7]],0))=0,"",INDEX(tblAllCourses[[Prerequisite 1]:[Prerequisite 7]],MATCH($A7&amp;"Cert09",tblAllCourses[Course Code]&amp;tblAllCourses[Type],0),MATCH(F$3,tblAllCourses[[#Headers],[Prerequisite 1]:[Prerequisite 7]],0)))</f>
        <v/>
      </c>
      <c r="G7" s="9" t="str">
        <f>_xlfn.IFNA(IF(VLOOKUP(INDEX(DIY!$D$8:$D$83,MATCH(A7,DIY!$A$8:$A$83,0)),Tables!$D$2:$E$11,2,FALSE)&gt;=VLOOKUP($C$2,Tables!$D$2:$E$11,2,FALSE),$G$3,""),"")</f>
        <v/>
      </c>
      <c r="H7" s="11"/>
    </row>
    <row r="8" spans="1:8" ht="15.75" customHeight="1" x14ac:dyDescent="0.55000000000000004">
      <c r="A8" s="7" t="s">
        <v>537</v>
      </c>
      <c r="B8" s="7" t="s">
        <v>338</v>
      </c>
      <c r="C8" s="33">
        <v>3</v>
      </c>
      <c r="D8" s="87" t="str" cm="1">
        <f t="array" ref="D8">IF(INDEX(tblAllCourses[[Prerequisite 1]:[Prerequisite 7]],MATCH($A8&amp;"Cert09",tblAllCourses[Course Code]&amp;tblAllCourses[Type],0),MATCH(D$3,tblAllCourses[[#Headers],[Prerequisite 1]:[Prerequisite 7]],0))=0,"",INDEX(tblAllCourses[[Prerequisite 1]:[Prerequisite 7]],MATCH($A8&amp;"Cert09",tblAllCourses[Course Code]&amp;tblAllCourses[Type],0),MATCH(D$3,tblAllCourses[[#Headers],[Prerequisite 1]:[Prerequisite 7]],0)))</f>
        <v>Approval-Chair</v>
      </c>
      <c r="E8" s="87" t="str" cm="1">
        <f t="array" ref="E8">IF(INDEX(tblAllCourses[[Prerequisite 1]:[Prerequisite 7]],MATCH($A8&amp;"Cert09",tblAllCourses[Course Code]&amp;tblAllCourses[Type],0),MATCH(E$3,tblAllCourses[[#Headers],[Prerequisite 1]:[Prerequisite 7]],0))=0,"",INDEX(tblAllCourses[[Prerequisite 1]:[Prerequisite 7]],MATCH($A8&amp;"Cert09",tblAllCourses[Course Code]&amp;tblAllCourses[Type],0),MATCH(E$3,tblAllCourses[[#Headers],[Prerequisite 1]:[Prerequisite 7]],0)))</f>
        <v/>
      </c>
      <c r="F8" s="87" t="str" cm="1">
        <f t="array" ref="F8">IF(INDEX(tblAllCourses[[Prerequisite 1]:[Prerequisite 7]],MATCH($A8&amp;"Cert09",tblAllCourses[Course Code]&amp;tblAllCourses[Type],0),MATCH(F$3,tblAllCourses[[#Headers],[Prerequisite 1]:[Prerequisite 7]],0))=0,"",INDEX(tblAllCourses[[Prerequisite 1]:[Prerequisite 7]],MATCH($A8&amp;"Cert09",tblAllCourses[Course Code]&amp;tblAllCourses[Type],0),MATCH(F$3,tblAllCourses[[#Headers],[Prerequisite 1]:[Prerequisite 7]],0)))</f>
        <v/>
      </c>
      <c r="G8" s="9" t="str">
        <f>_xlfn.IFNA(IF(VLOOKUP(INDEX(DIY!$D$8:$D$83,MATCH(A8,DIY!$A$8:$A$83,0)),Tables!$D$2:$E$11,2,FALSE)&gt;=VLOOKUP($C$2,Tables!$D$2:$E$11,2,FALSE),$G$3,""),"")</f>
        <v/>
      </c>
      <c r="H8" s="11"/>
    </row>
  </sheetData>
  <sheetProtection algorithmName="SHA-512" hashValue="XdB1TckyPgmAjolskSIrOCFsMb5ZGGwvvbHUrk/DBTmdlEef1B4QeTg8lu0LG7hRLfXjbxZUFd3tf8k9xkO3Ag==" saltValue="ZTpDbGgEz6MSczibzOOThg==" spinCount="100000" sheet="1" objects="1" scenarios="1"/>
  <mergeCells count="3">
    <mergeCell ref="A2:B2"/>
    <mergeCell ref="A4:B4"/>
    <mergeCell ref="C5:C6"/>
  </mergeCells>
  <conditionalFormatting sqref="A4:B8">
    <cfRule type="expression" dxfId="27" priority="1">
      <formula>($G4=$G$3)</formula>
    </cfRule>
    <cfRule type="expression" dxfId="26" priority="2">
      <formula>($H4=$H$3)</formula>
    </cfRule>
  </conditionalFormatting>
  <conditionalFormatting sqref="H4">
    <cfRule type="expression" dxfId="25" priority="21">
      <formula>$H4=$H$3</formula>
    </cfRule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69791-EC72-4047-8F3A-5608783B5A1C}">
  <sheetPr>
    <tabColor rgb="FF996633"/>
  </sheetPr>
  <dimension ref="A1:G227"/>
  <sheetViews>
    <sheetView workbookViewId="0">
      <pane ySplit="4" topLeftCell="A5" activePane="bottomLeft" state="frozen"/>
      <selection activeCell="E20" sqref="E20"/>
      <selection pane="bottomLeft" activeCell="C2" sqref="C2"/>
    </sheetView>
  </sheetViews>
  <sheetFormatPr defaultRowHeight="14.35" x14ac:dyDescent="0.5"/>
  <cols>
    <col min="1" max="1" width="15.8203125" customWidth="1"/>
    <col min="2" max="2" width="51.8203125" customWidth="1"/>
    <col min="3" max="3" width="8.703125" style="61"/>
    <col min="4" max="4" width="13" style="61" bestFit="1" customWidth="1"/>
    <col min="5" max="5" width="13" style="61" hidden="1" customWidth="1"/>
    <col min="6" max="6" width="8.703125" style="122" hidden="1" customWidth="1"/>
    <col min="7" max="7" width="8.703125" style="127"/>
  </cols>
  <sheetData>
    <row r="1" spans="1:7" ht="28.35" x14ac:dyDescent="0.95">
      <c r="A1" s="156" t="s">
        <v>672</v>
      </c>
      <c r="B1" s="156"/>
      <c r="C1" s="156"/>
      <c r="D1" s="156"/>
      <c r="E1" s="156"/>
      <c r="F1" s="157"/>
    </row>
    <row r="2" spans="1:7" ht="20.7" x14ac:dyDescent="0.7">
      <c r="A2" s="158"/>
      <c r="B2" s="159" t="s">
        <v>1039</v>
      </c>
      <c r="C2" s="160" t="s">
        <v>41</v>
      </c>
      <c r="D2" s="160"/>
      <c r="E2" s="160"/>
      <c r="F2" s="157"/>
    </row>
    <row r="3" spans="1:7" ht="20.7" x14ac:dyDescent="0.7">
      <c r="A3" s="62" t="s">
        <v>673</v>
      </c>
      <c r="B3" s="63"/>
      <c r="C3" s="32"/>
      <c r="D3" s="32"/>
      <c r="E3" s="32"/>
    </row>
    <row r="4" spans="1:7" s="58" customFormat="1" ht="15.7" x14ac:dyDescent="0.55000000000000004">
      <c r="A4" s="57" t="s">
        <v>3</v>
      </c>
      <c r="B4" s="57" t="s">
        <v>4</v>
      </c>
      <c r="C4" s="52" t="s">
        <v>5</v>
      </c>
      <c r="D4" s="6" t="s">
        <v>36</v>
      </c>
      <c r="E4" s="6" t="s">
        <v>37</v>
      </c>
      <c r="F4" s="6" t="s">
        <v>56</v>
      </c>
      <c r="G4" s="11" t="s">
        <v>929</v>
      </c>
    </row>
    <row r="5" spans="1:7" s="58" customFormat="1" ht="15.7" x14ac:dyDescent="0.55000000000000004">
      <c r="A5" s="118" t="s">
        <v>674</v>
      </c>
      <c r="B5" s="119"/>
      <c r="C5" s="119"/>
      <c r="D5" s="119"/>
      <c r="E5" s="119"/>
      <c r="F5" s="121"/>
      <c r="G5" s="128"/>
    </row>
    <row r="6" spans="1:7" s="58" customFormat="1" ht="15.7" x14ac:dyDescent="0.55000000000000004">
      <c r="A6" s="218" t="s">
        <v>675</v>
      </c>
      <c r="B6" s="218"/>
      <c r="C6" s="59"/>
      <c r="D6" s="59"/>
      <c r="E6" s="59"/>
      <c r="F6" s="121"/>
      <c r="G6" s="124" t="str">
        <f>IF(COUNTIF(F7:F8,$F$4)=COUNTA(A7:A8),$G$4,"")</f>
        <v/>
      </c>
    </row>
    <row r="7" spans="1:7" s="58" customFormat="1" ht="15.7" x14ac:dyDescent="0.55000000000000004">
      <c r="A7" s="60" t="s">
        <v>676</v>
      </c>
      <c r="B7" s="60" t="s">
        <v>677</v>
      </c>
      <c r="C7" s="50">
        <v>3</v>
      </c>
      <c r="D7" s="87" t="str" cm="1">
        <f t="array" ref="D7">IF(INDEX(tblAllCourses[[Prerequisite 1]:[Prerequisite 7]],MATCH($A7&amp;"NON-MSME",tblAllCourses[Course Code]&amp;tblAllCourses[Type],0),MATCH(D$4,tblAllCourses[[#Headers],[Prerequisite 1]:[Prerequisite 7]],0))=0,"",INDEX(tblAllCourses[[Prerequisite 1]:[Prerequisite 7]],MATCH($A7&amp;"NON-MSME",tblAllCourses[Course Code]&amp;tblAllCourses[Type],0),MATCH(D$4,tblAllCourses[[#Headers],[Prerequisite 1]:[Prerequisite 7]],0)))</f>
        <v/>
      </c>
      <c r="E7" s="87" t="str" cm="1">
        <f t="array" ref="E7">IF(INDEX(tblAllCourses[[Prerequisite 1]:[Prerequisite 7]],MATCH($A7&amp;"NON-MSME",tblAllCourses[Course Code]&amp;tblAllCourses[Type],0),MATCH(E$4,tblAllCourses[[#Headers],[Prerequisite 1]:[Prerequisite 7]],0))=0,"",INDEX(tblAllCourses[[Prerequisite 1]:[Prerequisite 7]],MATCH($A7&amp;"NON-MSME",tblAllCourses[Course Code]&amp;tblAllCourses[Type],0),MATCH(E$4,tblAllCourses[[#Headers],[Prerequisite 1]:[Prerequisite 7]],0)))</f>
        <v/>
      </c>
      <c r="F7" s="121" t="str">
        <f>_xlfn.IFNA(IF(VLOOKUP(INDEX(DIY!$D$8:$D$83,MATCH(A7,DIY!$A$8:$A$83,0)),Tables!$D$2:$E$11,2,FALSE)&gt;=VLOOKUP($C$2,Tables!$D$2:$E$11,2,FALSE),$F$4,""),"")</f>
        <v/>
      </c>
      <c r="G7" s="128"/>
    </row>
    <row r="8" spans="1:7" s="58" customFormat="1" ht="15.7" x14ac:dyDescent="0.55000000000000004">
      <c r="A8" s="60" t="s">
        <v>678</v>
      </c>
      <c r="B8" s="60" t="s">
        <v>679</v>
      </c>
      <c r="C8" s="50">
        <v>3</v>
      </c>
      <c r="D8" s="87" t="str" cm="1">
        <f t="array" ref="D8">IF(INDEX(tblAllCourses[[Prerequisite 1]:[Prerequisite 7]],MATCH($A8&amp;"NON-MSME",tblAllCourses[Course Code]&amp;tblAllCourses[Type],0),MATCH(D$4,tblAllCourses[[#Headers],[Prerequisite 1]:[Prerequisite 7]],0))=0,"",INDEX(tblAllCourses[[Prerequisite 1]:[Prerequisite 7]],MATCH($A8&amp;"NON-MSME",tblAllCourses[Course Code]&amp;tblAllCourses[Type],0),MATCH(D$4,tblAllCourses[[#Headers],[Prerequisite 1]:[Prerequisite 7]],0)))</f>
        <v/>
      </c>
      <c r="E8" s="87" t="str" cm="1">
        <f t="array" ref="E8">IF(INDEX(tblAllCourses[[Prerequisite 1]:[Prerequisite 7]],MATCH($A8&amp;"NON-MSME",tblAllCourses[Course Code]&amp;tblAllCourses[Type],0),MATCH(E$4,tblAllCourses[[#Headers],[Prerequisite 1]:[Prerequisite 7]],0))=0,"",INDEX(tblAllCourses[[Prerequisite 1]:[Prerequisite 7]],MATCH($A8&amp;"NON-MSME",tblAllCourses[Course Code]&amp;tblAllCourses[Type],0),MATCH(E$4,tblAllCourses[[#Headers],[Prerequisite 1]:[Prerequisite 7]],0)))</f>
        <v/>
      </c>
      <c r="F8" s="121" t="str">
        <f>_xlfn.IFNA(IF(VLOOKUP(INDEX(DIY!$D$8:$D$83,MATCH(A8,DIY!$A$8:$A$83,0)),Tables!$D$2:$E$11,2,FALSE)&gt;=VLOOKUP($C$2,Tables!$D$2:$E$11,2,FALSE),$F$4,""),"")</f>
        <v/>
      </c>
      <c r="G8" s="128"/>
    </row>
    <row r="9" spans="1:7" s="58" customFormat="1" ht="15.7" x14ac:dyDescent="0.55000000000000004">
      <c r="A9" s="218" t="s">
        <v>680</v>
      </c>
      <c r="B9" s="218"/>
      <c r="C9" s="59"/>
      <c r="D9" s="59"/>
      <c r="E9" s="59"/>
      <c r="F9" s="121" t="str">
        <f>_xlfn.IFNA(IF(VLOOKUP(INDEX(DIY!$D$8:$D$83,MATCH(A9,DIY!$A$8:$A$83,0)),Tables!$D$2:$E$11,2,FALSE)&gt;=VLOOKUP($C$2,Tables!$D$2:$E$11,2,FALSE),$F$4,""),"")</f>
        <v/>
      </c>
      <c r="G9" s="124" t="str">
        <f>IF(COUNTIF(F10:F11,$F$4)=COUNTA(A10:A11),$G$4,"")</f>
        <v/>
      </c>
    </row>
    <row r="10" spans="1:7" s="58" customFormat="1" ht="15.7" x14ac:dyDescent="0.55000000000000004">
      <c r="A10" s="60" t="s">
        <v>681</v>
      </c>
      <c r="B10" s="60" t="s">
        <v>682</v>
      </c>
      <c r="C10" s="50">
        <v>3</v>
      </c>
      <c r="D10" s="87" t="str" cm="1">
        <f t="array" ref="D10">IF(INDEX(tblAllCourses[[Prerequisite 1]:[Prerequisite 7]],MATCH($A10&amp;"NON-MSME",tblAllCourses[Course Code]&amp;tblAllCourses[Type],0),MATCH(D$4,tblAllCourses[[#Headers],[Prerequisite 1]:[Prerequisite 7]],0))=0,"",INDEX(tblAllCourses[[Prerequisite 1]:[Prerequisite 7]],MATCH($A10&amp;"NON-MSME",tblAllCourses[Course Code]&amp;tblAllCourses[Type],0),MATCH(D$4,tblAllCourses[[#Headers],[Prerequisite 1]:[Prerequisite 7]],0)))</f>
        <v/>
      </c>
      <c r="E10" s="87" t="str" cm="1">
        <f t="array" ref="E10">IF(INDEX(tblAllCourses[[Prerequisite 1]:[Prerequisite 7]],MATCH($A10&amp;"NON-MSME",tblAllCourses[Course Code]&amp;tblAllCourses[Type],0),MATCH(E$4,tblAllCourses[[#Headers],[Prerequisite 1]:[Prerequisite 7]],0))=0,"",INDEX(tblAllCourses[[Prerequisite 1]:[Prerequisite 7]],MATCH($A10&amp;"NON-MSME",tblAllCourses[Course Code]&amp;tblAllCourses[Type],0),MATCH(E$4,tblAllCourses[[#Headers],[Prerequisite 1]:[Prerequisite 7]],0)))</f>
        <v/>
      </c>
      <c r="F10" s="121" t="str">
        <f>_xlfn.IFNA(IF(VLOOKUP(INDEX(DIY!$D$8:$D$83,MATCH(A10,DIY!$A$8:$A$83,0)),Tables!$D$2:$E$11,2,FALSE)&gt;=VLOOKUP($C$2,Tables!$D$2:$E$11,2,FALSE),$F$4,""),"")</f>
        <v/>
      </c>
      <c r="G10" s="128"/>
    </row>
    <row r="11" spans="1:7" s="58" customFormat="1" ht="15.7" x14ac:dyDescent="0.55000000000000004">
      <c r="A11" s="60" t="s">
        <v>1109</v>
      </c>
      <c r="B11" s="60" t="s">
        <v>1110</v>
      </c>
      <c r="C11" s="50">
        <v>3</v>
      </c>
      <c r="D11" s="87" t="str" cm="1">
        <f t="array" ref="D11">IF(INDEX(tblAllCourses[[Prerequisite 1]:[Prerequisite 7]],MATCH($A11&amp;"NON-MSME",tblAllCourses[Course Code]&amp;tblAllCourses[Type],0),MATCH(D$4,tblAllCourses[[#Headers],[Prerequisite 1]:[Prerequisite 7]],0))=0,"",INDEX(tblAllCourses[[Prerequisite 1]:[Prerequisite 7]],MATCH($A11&amp;"NON-MSME",tblAllCourses[Course Code]&amp;tblAllCourses[Type],0),MATCH(D$4,tblAllCourses[[#Headers],[Prerequisite 1]:[Prerequisite 7]],0)))</f>
        <v/>
      </c>
      <c r="E11" s="87" t="str" cm="1">
        <f t="array" ref="E11">IF(INDEX(tblAllCourses[[Prerequisite 1]:[Prerequisite 7]],MATCH($A11&amp;"NON-MSME",tblAllCourses[Course Code]&amp;tblAllCourses[Type],0),MATCH(E$4,tblAllCourses[[#Headers],[Prerequisite 1]:[Prerequisite 7]],0))=0,"",INDEX(tblAllCourses[[Prerequisite 1]:[Prerequisite 7]],MATCH($A11&amp;"NON-MSME",tblAllCourses[Course Code]&amp;tblAllCourses[Type],0),MATCH(E$4,tblAllCourses[[#Headers],[Prerequisite 1]:[Prerequisite 7]],0)))</f>
        <v/>
      </c>
      <c r="F11" s="121" t="str">
        <f>_xlfn.IFNA(IF(VLOOKUP(INDEX(DIY!$D$8:$D$83,MATCH(A11,DIY!$A$8:$A$83,0)),Tables!$D$2:$E$11,2,FALSE)&gt;=VLOOKUP($C$2,Tables!$D$2:$E$11,2,FALSE),$F$4,""),"")</f>
        <v/>
      </c>
      <c r="G11" s="128"/>
    </row>
    <row r="12" spans="1:7" s="58" customFormat="1" ht="15.7" x14ac:dyDescent="0.55000000000000004">
      <c r="A12" s="218" t="s">
        <v>1087</v>
      </c>
      <c r="B12" s="218"/>
      <c r="C12" s="59"/>
      <c r="D12" s="59"/>
      <c r="E12" s="59"/>
      <c r="F12" s="121" t="str">
        <f>_xlfn.IFNA(IF(VLOOKUP(INDEX(DIY!$D$8:$D$83,MATCH(A12,DIY!$A$8:$A$83,0)),Tables!$D$2:$E$11,2,FALSE)&gt;=VLOOKUP($C$2,Tables!$D$2:$E$11,2,FALSE),$F$4,""),"")</f>
        <v/>
      </c>
      <c r="G12" s="124" t="str">
        <f>IF(COUNTIF(F13:F15,$F$4)=COUNTA(A13:A15),$G$4,"")</f>
        <v/>
      </c>
    </row>
    <row r="13" spans="1:7" s="58" customFormat="1" ht="15.7" x14ac:dyDescent="0.55000000000000004">
      <c r="A13" s="60" t="s">
        <v>1099</v>
      </c>
      <c r="B13" s="60" t="s">
        <v>1101</v>
      </c>
      <c r="C13" s="50">
        <v>2</v>
      </c>
      <c r="D13" s="87" t="str" cm="1">
        <f t="array" ref="D13">IF(INDEX(tblAllCourses[[Prerequisite 1]:[Prerequisite 7]],MATCH($A13&amp;"NON-MSME",tblAllCourses[Course Code]&amp;tblAllCourses[Type],0),MATCH(D$4,tblAllCourses[[#Headers],[Prerequisite 1]:[Prerequisite 7]],0))=0,"",INDEX(tblAllCourses[[Prerequisite 1]:[Prerequisite 7]],MATCH($A13&amp;"NON-MSME",tblAllCourses[Course Code]&amp;tblAllCourses[Type],0),MATCH(D$4,tblAllCourses[[#Headers],[Prerequisite 1]:[Prerequisite 7]],0)))</f>
        <v/>
      </c>
      <c r="E13" s="87" t="str" cm="1">
        <f t="array" ref="E13">IF(INDEX(tblAllCourses[[Prerequisite 1]:[Prerequisite 7]],MATCH($A13&amp;"NON-MSME",tblAllCourses[Course Code]&amp;tblAllCourses[Type],0),MATCH(E$4,tblAllCourses[[#Headers],[Prerequisite 1]:[Prerequisite 7]],0))=0,"",INDEX(tblAllCourses[[Prerequisite 1]:[Prerequisite 7]],MATCH($A13&amp;"NON-MSME",tblAllCourses[Course Code]&amp;tblAllCourses[Type],0),MATCH(E$4,tblAllCourses[[#Headers],[Prerequisite 1]:[Prerequisite 7]],0)))</f>
        <v/>
      </c>
      <c r="F13" s="121" t="str">
        <f>_xlfn.IFNA(IF(VLOOKUP(INDEX(DIY!$D$8:$D$83,MATCH(A13,DIY!$A$8:$A$83,0)),Tables!$D$2:$E$11,2,FALSE)&gt;=VLOOKUP($C$2,Tables!$D$2:$E$11,2,FALSE),$F$4,""),"")</f>
        <v/>
      </c>
      <c r="G13" s="128"/>
    </row>
    <row r="14" spans="1:7" s="58" customFormat="1" ht="15.7" x14ac:dyDescent="0.55000000000000004">
      <c r="A14" s="60" t="s">
        <v>1100</v>
      </c>
      <c r="B14" s="60" t="s">
        <v>1102</v>
      </c>
      <c r="C14" s="50">
        <v>2</v>
      </c>
      <c r="D14" s="87" t="str" cm="1">
        <f t="array" ref="D14">IF(INDEX(tblAllCourses[[Prerequisite 1]:[Prerequisite 7]],MATCH($A14&amp;"NON-MSME",tblAllCourses[Course Code]&amp;tblAllCourses[Type],0),MATCH(D$4,tblAllCourses[[#Headers],[Prerequisite 1]:[Prerequisite 7]],0))=0,"",INDEX(tblAllCourses[[Prerequisite 1]:[Prerequisite 7]],MATCH($A14&amp;"NON-MSME",tblAllCourses[Course Code]&amp;tblAllCourses[Type],0),MATCH(D$4,tblAllCourses[[#Headers],[Prerequisite 1]:[Prerequisite 7]],0)))</f>
        <v>MS1301</v>
      </c>
      <c r="E14" s="87" t="str" cm="1">
        <f t="array" ref="E14">IF(INDEX(tblAllCourses[[Prerequisite 1]:[Prerequisite 7]],MATCH($A14&amp;"NON-MSME",tblAllCourses[Course Code]&amp;tblAllCourses[Type],0),MATCH(E$4,tblAllCourses[[#Headers],[Prerequisite 1]:[Prerequisite 7]],0))=0,"",INDEX(tblAllCourses[[Prerequisite 1]:[Prerequisite 7]],MATCH($A14&amp;"NON-MSME",tblAllCourses[Course Code]&amp;tblAllCourses[Type],0),MATCH(E$4,tblAllCourses[[#Headers],[Prerequisite 1]:[Prerequisite 7]],0)))</f>
        <v/>
      </c>
      <c r="F14" s="121" t="str">
        <f>_xlfn.IFNA(IF(VLOOKUP(INDEX(DIY!$D$8:$D$83,MATCH(A14,DIY!$A$8:$A$83,0)),Tables!$D$2:$E$11,2,FALSE)&gt;=VLOOKUP($C$2,Tables!$D$2:$E$11,2,FALSE),$F$4,""),"")</f>
        <v/>
      </c>
      <c r="G14" s="128"/>
    </row>
    <row r="15" spans="1:7" s="58" customFormat="1" ht="15.7" x14ac:dyDescent="0.55000000000000004">
      <c r="A15" s="60" t="s">
        <v>1170</v>
      </c>
      <c r="B15" s="60" t="s">
        <v>1103</v>
      </c>
      <c r="C15" s="50">
        <v>2</v>
      </c>
      <c r="D15" s="87" t="str" cm="1">
        <f t="array" ref="D15">IF(INDEX(tblAllCourses[[Prerequisite 1]:[Prerequisite 7]],MATCH($A15&amp;"NON-MSME",tblAllCourses[Course Code]&amp;tblAllCourses[Type],0),MATCH(D$4,tblAllCourses[[#Headers],[Prerequisite 1]:[Prerequisite 7]],0))=0,"",INDEX(tblAllCourses[[Prerequisite 1]:[Prerequisite 7]],MATCH($A15&amp;"NON-MSME",tblAllCourses[Course Code]&amp;tblAllCourses[Type],0),MATCH(D$4,tblAllCourses[[#Headers],[Prerequisite 1]:[Prerequisite 7]],0)))</f>
        <v>MS1302</v>
      </c>
      <c r="E15" s="87" t="str" cm="1">
        <f t="array" ref="E15">IF(INDEX(tblAllCourses[[Prerequisite 1]:[Prerequisite 7]],MATCH($A15&amp;"NON-MSME",tblAllCourses[Course Code]&amp;tblAllCourses[Type],0),MATCH(E$4,tblAllCourses[[#Headers],[Prerequisite 1]:[Prerequisite 7]],0))=0,"",INDEX(tblAllCourses[[Prerequisite 1]:[Prerequisite 7]],MATCH($A15&amp;"NON-MSME",tblAllCourses[Course Code]&amp;tblAllCourses[Type],0),MATCH(E$4,tblAllCourses[[#Headers],[Prerequisite 1]:[Prerequisite 7]],0)))</f>
        <v/>
      </c>
      <c r="F15" s="121" t="str">
        <f>_xlfn.IFNA(IF(VLOOKUP(INDEX(DIY!$D$8:$D$83,MATCH(A15,DIY!$A$8:$A$83,0)),Tables!$D$2:$E$11,2,FALSE)&gt;=VLOOKUP($C$2,Tables!$D$2:$E$11,2,FALSE),$F$4,""),"")</f>
        <v/>
      </c>
      <c r="G15" s="128"/>
    </row>
    <row r="16" spans="1:7" s="58" customFormat="1" ht="15.7" x14ac:dyDescent="0.55000000000000004">
      <c r="A16" s="218" t="s">
        <v>691</v>
      </c>
      <c r="B16" s="218"/>
      <c r="C16" s="59"/>
      <c r="D16" s="59"/>
      <c r="E16" s="59"/>
      <c r="F16" s="121" t="str">
        <f>_xlfn.IFNA(IF(VLOOKUP(INDEX(DIY!$D$8:$D$83,MATCH(A16,DIY!$A$8:$A$83,0)),Tables!$D$2:$E$11,2,FALSE)&gt;=VLOOKUP($C$2,Tables!$D$2:$E$11,2,FALSE),$F$4,""),"")</f>
        <v/>
      </c>
      <c r="G16" s="130" t="str">
        <f>IF(F17=$F$4,$G$4,"")</f>
        <v/>
      </c>
    </row>
    <row r="17" spans="1:7" s="58" customFormat="1" ht="15.7" x14ac:dyDescent="0.55000000000000004">
      <c r="A17" s="60" t="s">
        <v>692</v>
      </c>
      <c r="B17" s="60" t="s">
        <v>693</v>
      </c>
      <c r="C17" s="50">
        <v>3</v>
      </c>
      <c r="D17" s="87" t="str" cm="1">
        <f t="array" ref="D17">IF(INDEX(tblAllCourses[[Prerequisite 1]:[Prerequisite 7]],MATCH($A17&amp;"NON-MSME",tblAllCourses[Course Code]&amp;tblAllCourses[Type],0),MATCH(D$4,tblAllCourses[[#Headers],[Prerequisite 1]:[Prerequisite 7]],0))=0,"",INDEX(tblAllCourses[[Prerequisite 1]:[Prerequisite 7]],MATCH($A17&amp;"NON-MSME",tblAllCourses[Course Code]&amp;tblAllCourses[Type],0),MATCH(D$4,tblAllCourses[[#Headers],[Prerequisite 1]:[Prerequisite 7]],0)))</f>
        <v/>
      </c>
      <c r="E17" s="87" t="str" cm="1">
        <f t="array" ref="E17">IF(INDEX(tblAllCourses[[Prerequisite 1]:[Prerequisite 7]],MATCH($A17&amp;"NON-MSME",tblAllCourses[Course Code]&amp;tblAllCourses[Type],0),MATCH(E$4,tblAllCourses[[#Headers],[Prerequisite 1]:[Prerequisite 7]],0))=0,"",INDEX(tblAllCourses[[Prerequisite 1]:[Prerequisite 7]],MATCH($A17&amp;"NON-MSME",tblAllCourses[Course Code]&amp;tblAllCourses[Type],0),MATCH(E$4,tblAllCourses[[#Headers],[Prerequisite 1]:[Prerequisite 7]],0)))</f>
        <v/>
      </c>
      <c r="F17" s="121" t="str">
        <f>_xlfn.IFNA(IF(VLOOKUP(INDEX(DIY!$D$8:$D$83,MATCH(A17,DIY!$A$8:$A$83,0)),Tables!$D$2:$E$11,2,FALSE)&gt;=VLOOKUP($C$2,Tables!$D$2:$E$11,2,FALSE),$F$4,""),"")</f>
        <v/>
      </c>
      <c r="G17" s="128"/>
    </row>
    <row r="18" spans="1:7" s="58" customFormat="1" ht="15.7" x14ac:dyDescent="0.55000000000000004">
      <c r="A18" s="218" t="s">
        <v>694</v>
      </c>
      <c r="B18" s="218"/>
      <c r="C18" s="59"/>
      <c r="D18" s="59"/>
      <c r="E18" s="59"/>
      <c r="F18" s="121" t="str">
        <f>_xlfn.IFNA(IF(VLOOKUP(INDEX(DIY!$D$8:$D$83,MATCH(A18,DIY!$A$8:$A$83,0)),Tables!$D$2:$E$11,2,FALSE)&gt;=VLOOKUP($C$2,Tables!$D$2:$E$11,2,FALSE),$F$4,""),"")</f>
        <v/>
      </c>
      <c r="G18" s="130" t="str">
        <f>IF(F19=$F$4,$G$4,"")</f>
        <v/>
      </c>
    </row>
    <row r="19" spans="1:7" s="58" customFormat="1" ht="15.7" x14ac:dyDescent="0.55000000000000004">
      <c r="A19" s="60" t="s">
        <v>1169</v>
      </c>
      <c r="B19" s="60" t="s">
        <v>1108</v>
      </c>
      <c r="C19" s="50">
        <v>3</v>
      </c>
      <c r="D19" s="87" t="str" cm="1">
        <f t="array" ref="D19">IF(INDEX(tblAllCourses[[Prerequisite 1]:[Prerequisite 7]],MATCH($A19&amp;"NON-MSME",tblAllCourses[Course Code]&amp;tblAllCourses[Type],0),MATCH(D$4,tblAllCourses[[#Headers],[Prerequisite 1]:[Prerequisite 7]],0))=0,"",INDEX(tblAllCourses[[Prerequisite 1]:[Prerequisite 7]],MATCH($A19&amp;"NON-MSME",tblAllCourses[Course Code]&amp;tblAllCourses[Type],0),MATCH(D$4,tblAllCourses[[#Headers],[Prerequisite 1]:[Prerequisite 7]],0)))</f>
        <v/>
      </c>
      <c r="E19" s="87" t="str" cm="1">
        <f t="array" ref="E19">IF(INDEX(tblAllCourses[[Prerequisite 1]:[Prerequisite 7]],MATCH($A19&amp;"NON-MSME",tblAllCourses[Course Code]&amp;tblAllCourses[Type],0),MATCH(E$4,tblAllCourses[[#Headers],[Prerequisite 1]:[Prerequisite 7]],0))=0,"",INDEX(tblAllCourses[[Prerequisite 1]:[Prerequisite 7]],MATCH($A19&amp;"NON-MSME",tblAllCourses[Course Code]&amp;tblAllCourses[Type],0),MATCH(E$4,tblAllCourses[[#Headers],[Prerequisite 1]:[Prerequisite 7]],0)))</f>
        <v/>
      </c>
      <c r="F19" s="121" t="str">
        <f>_xlfn.IFNA(IF(VLOOKUP(INDEX(DIY!$D$8:$D$83,MATCH(A19,DIY!$A$8:$A$83,0)),Tables!$D$2:$E$11,2,FALSE)&gt;=VLOOKUP($C$2,Tables!$D$2:$E$11,2,FALSE),$F$4,""),"")</f>
        <v/>
      </c>
      <c r="G19" s="128"/>
    </row>
    <row r="20" spans="1:7" s="58" customFormat="1" ht="15.7" x14ac:dyDescent="0.55000000000000004">
      <c r="A20" s="118" t="s">
        <v>695</v>
      </c>
      <c r="B20" s="119"/>
      <c r="C20" s="119"/>
      <c r="D20" s="119"/>
      <c r="E20" s="119"/>
      <c r="F20" s="121" t="str">
        <f>_xlfn.IFNA(IF(VLOOKUP(INDEX(DIY!$D$8:$D$83,MATCH(A20,DIY!$A$8:$A$83,0)),Tables!$D$2:$E$11,2,FALSE)&gt;=VLOOKUP($C$2,Tables!$D$2:$E$11,2,FALSE),$F$4,""),"")</f>
        <v/>
      </c>
      <c r="G20" s="128"/>
    </row>
    <row r="21" spans="1:7" s="58" customFormat="1" ht="15.7" x14ac:dyDescent="0.55000000000000004">
      <c r="A21" s="218" t="s">
        <v>696</v>
      </c>
      <c r="B21" s="218"/>
      <c r="C21" s="59"/>
      <c r="D21" s="59"/>
      <c r="E21" s="59"/>
      <c r="F21" s="121" t="str">
        <f>_xlfn.IFNA(IF(VLOOKUP(INDEX(DIY!$D$8:$D$83,MATCH(A21,DIY!$A$8:$A$83,0)),Tables!$D$2:$E$11,2,FALSE)&gt;=VLOOKUP($C$2,Tables!$D$2:$E$11,2,FALSE),$F$4,""),"")</f>
        <v/>
      </c>
      <c r="G21" s="124" t="str">
        <f>IF(AND(F22=F$4,OR(F23=F$4,F24=F$4),OR(F25=F$4,F26=F$4)),$G$4,"")</f>
        <v/>
      </c>
    </row>
    <row r="22" spans="1:7" s="58" customFormat="1" ht="15.7" x14ac:dyDescent="0.55000000000000004">
      <c r="A22" s="60" t="s">
        <v>697</v>
      </c>
      <c r="B22" s="60" t="s">
        <v>698</v>
      </c>
      <c r="C22" s="50">
        <v>3</v>
      </c>
      <c r="D22" s="87" t="str" cm="1">
        <f t="array" ref="D22">IF(INDEX(tblAllCourses[[Prerequisite 1]:[Prerequisite 7]],MATCH($A22&amp;"NON-MSME",tblAllCourses[Course Code]&amp;tblAllCourses[Type],0),MATCH(D$4,tblAllCourses[[#Headers],[Prerequisite 1]:[Prerequisite 7]],0))=0,"",INDEX(tblAllCourses[[Prerequisite 1]:[Prerequisite 7]],MATCH($A22&amp;"NON-MSME",tblAllCourses[Course Code]&amp;tblAllCourses[Type],0),MATCH(D$4,tblAllCourses[[#Headers],[Prerequisite 1]:[Prerequisite 7]],0)))</f>
        <v/>
      </c>
      <c r="E22" s="87" t="str" cm="1">
        <f t="array" ref="E22">IF(INDEX(tblAllCourses[[Prerequisite 1]:[Prerequisite 7]],MATCH($A22&amp;"NON-MSME",tblAllCourses[Course Code]&amp;tblAllCourses[Type],0),MATCH(E$4,tblAllCourses[[#Headers],[Prerequisite 1]:[Prerequisite 7]],0))=0,"",INDEX(tblAllCourses[[Prerequisite 1]:[Prerequisite 7]],MATCH($A22&amp;"NON-MSME",tblAllCourses[Course Code]&amp;tblAllCourses[Type],0),MATCH(E$4,tblAllCourses[[#Headers],[Prerequisite 1]:[Prerequisite 7]],0)))</f>
        <v/>
      </c>
      <c r="F22" s="121" t="str">
        <f>_xlfn.IFNA(IF(VLOOKUP(INDEX(DIY!$D$8:$D$83,MATCH(A22,DIY!$A$8:$A$83,0)),Tables!$D$2:$E$11,2,FALSE)&gt;=VLOOKUP($C$2,Tables!$D$2:$E$11,2,FALSE),$F$4,""),"")</f>
        <v/>
      </c>
      <c r="G22" s="128"/>
    </row>
    <row r="23" spans="1:7" s="58" customFormat="1" ht="15.7" x14ac:dyDescent="0.55000000000000004">
      <c r="A23" s="64" t="s">
        <v>699</v>
      </c>
      <c r="B23" s="64" t="s">
        <v>700</v>
      </c>
      <c r="C23" s="221">
        <v>3</v>
      </c>
      <c r="D23" s="87" t="str" cm="1">
        <f t="array" ref="D23">IF(INDEX(tblAllCourses[[Prerequisite 1]:[Prerequisite 7]],MATCH($A23&amp;"NON-MSME",tblAllCourses[Course Code]&amp;tblAllCourses[Type],0),MATCH(D$4,tblAllCourses[[#Headers],[Prerequisite 1]:[Prerequisite 7]],0))=0,"",INDEX(tblAllCourses[[Prerequisite 1]:[Prerequisite 7]],MATCH($A23&amp;"NON-MSME",tblAllCourses[Course Code]&amp;tblAllCourses[Type],0),MATCH(D$4,tblAllCourses[[#Headers],[Prerequisite 1]:[Prerequisite 7]],0)))</f>
        <v/>
      </c>
      <c r="E23" s="87" t="str" cm="1">
        <f t="array" ref="E23">IF(INDEX(tblAllCourses[[Prerequisite 1]:[Prerequisite 7]],MATCH($A23&amp;"NON-MSME",tblAllCourses[Course Code]&amp;tblAllCourses[Type],0),MATCH(E$4,tblAllCourses[[#Headers],[Prerequisite 1]:[Prerequisite 7]],0))=0,"",INDEX(tblAllCourses[[Prerequisite 1]:[Prerequisite 7]],MATCH($A23&amp;"NON-MSME",tblAllCourses[Course Code]&amp;tblAllCourses[Type],0),MATCH(E$4,tblAllCourses[[#Headers],[Prerequisite 1]:[Prerequisite 7]],0)))</f>
        <v/>
      </c>
      <c r="F23" s="121" t="str">
        <f>_xlfn.IFNA(IF(VLOOKUP(INDEX(DIY!$D$8:$D$83,MATCH(A23,DIY!$A$8:$A$83,0)),Tables!$D$2:$E$11,2,FALSE)&gt;=VLOOKUP($C$2,Tables!$D$2:$E$11,2,FALSE),$F$4,""),"")</f>
        <v/>
      </c>
      <c r="G23" s="128"/>
    </row>
    <row r="24" spans="1:7" s="58" customFormat="1" ht="15.7" x14ac:dyDescent="0.55000000000000004">
      <c r="A24" s="64" t="s">
        <v>944</v>
      </c>
      <c r="B24" s="64" t="s">
        <v>948</v>
      </c>
      <c r="C24" s="222"/>
      <c r="D24" s="87" t="str" cm="1">
        <f t="array" ref="D24">IF(INDEX(tblAllCourses[[Prerequisite 1]:[Prerequisite 7]],MATCH($A24&amp;"NON-MSME",tblAllCourses[Course Code]&amp;tblAllCourses[Type],0),MATCH(D$4,tblAllCourses[[#Headers],[Prerequisite 1]:[Prerequisite 7]],0))=0,"",INDEX(tblAllCourses[[Prerequisite 1]:[Prerequisite 7]],MATCH($A24&amp;"NON-MSME",tblAllCourses[Course Code]&amp;tblAllCourses[Type],0),MATCH(D$4,tblAllCourses[[#Headers],[Prerequisite 1]:[Prerequisite 7]],0)))</f>
        <v>DM2401</v>
      </c>
      <c r="E24" s="87" t="str" cm="1">
        <f t="array" ref="E24">IF(INDEX(tblAllCourses[[Prerequisite 1]:[Prerequisite 7]],MATCH($A24&amp;"NON-MSME",tblAllCourses[Course Code]&amp;tblAllCourses[Type],0),MATCH(E$4,tblAllCourses[[#Headers],[Prerequisite 1]:[Prerequisite 7]],0))=0,"",INDEX(tblAllCourses[[Prerequisite 1]:[Prerequisite 7]],MATCH($A24&amp;"NON-MSME",tblAllCourses[Course Code]&amp;tblAllCourses[Type],0),MATCH(E$4,tblAllCourses[[#Headers],[Prerequisite 1]:[Prerequisite 7]],0)))</f>
        <v/>
      </c>
      <c r="F24" s="121" t="str">
        <f>_xlfn.IFNA(IF(VLOOKUP(INDEX(DIY!$D$8:$D$83,MATCH(A24,DIY!$A$8:$A$83,0)),Tables!$D$2:$E$11,2,FALSE)&gt;=VLOOKUP($C$2,Tables!$D$2:$E$11,2,FALSE),$F$4,""),"")</f>
        <v/>
      </c>
      <c r="G24" s="128"/>
    </row>
    <row r="25" spans="1:7" s="58" customFormat="1" ht="15.7" x14ac:dyDescent="0.55000000000000004">
      <c r="A25" s="60" t="s">
        <v>701</v>
      </c>
      <c r="B25" s="60" t="s">
        <v>702</v>
      </c>
      <c r="C25" s="221">
        <v>3</v>
      </c>
      <c r="D25" s="87" t="str" cm="1">
        <f t="array" ref="D25">IF(INDEX(tblAllCourses[[Prerequisite 1]:[Prerequisite 7]],MATCH($A25&amp;"NON-MSME",tblAllCourses[Course Code]&amp;tblAllCourses[Type],0),MATCH(D$4,tblAllCourses[[#Headers],[Prerequisite 1]:[Prerequisite 7]],0))=0,"",INDEX(tblAllCourses[[Prerequisite 1]:[Prerequisite 7]],MATCH($A25&amp;"NON-MSME",tblAllCourses[Course Code]&amp;tblAllCourses[Type],0),MATCH(D$4,tblAllCourses[[#Headers],[Prerequisite 1]:[Prerequisite 7]],0)))</f>
        <v>CSX3002</v>
      </c>
      <c r="E25" s="87" t="str" cm="1">
        <f t="array" ref="E25">IF(INDEX(tblAllCourses[[Prerequisite 1]:[Prerequisite 7]],MATCH($A25&amp;"NON-MSME",tblAllCourses[Course Code]&amp;tblAllCourses[Type],0),MATCH(E$4,tblAllCourses[[#Headers],[Prerequisite 1]:[Prerequisite 7]],0))=0,"",INDEX(tblAllCourses[[Prerequisite 1]:[Prerequisite 7]],MATCH($A25&amp;"NON-MSME",tblAllCourses[Course Code]&amp;tblAllCourses[Type],0),MATCH(E$4,tblAllCourses[[#Headers],[Prerequisite 1]:[Prerequisite 7]],0)))</f>
        <v/>
      </c>
      <c r="F25" s="121" t="str">
        <f>_xlfn.IFNA(IF(VLOOKUP(INDEX(DIY!$D$8:$D$83,MATCH(A25,DIY!$A$8:$A$83,0)),Tables!$D$2:$E$11,2,FALSE)&gt;=VLOOKUP($C$2,Tables!$D$2:$E$11,2,FALSE),$F$4,""),"")</f>
        <v/>
      </c>
      <c r="G25" s="128"/>
    </row>
    <row r="26" spans="1:7" s="58" customFormat="1" ht="15.7" x14ac:dyDescent="0.55000000000000004">
      <c r="A26" s="60" t="s">
        <v>947</v>
      </c>
      <c r="B26" s="60" t="s">
        <v>946</v>
      </c>
      <c r="C26" s="222"/>
      <c r="D26" s="87" t="str" cm="1">
        <f t="array" ref="D26">IF(INDEX(tblAllCourses[[Prerequisite 1]:[Prerequisite 7]],MATCH($A26&amp;"NON-MSME",tblAllCourses[Course Code]&amp;tblAllCourses[Type],0),MATCH(D$4,tblAllCourses[[#Headers],[Prerequisite 1]:[Prerequisite 7]],0))=0,"",INDEX(tblAllCourses[[Prerequisite 1]:[Prerequisite 7]],MATCH($A26&amp;"NON-MSME",tblAllCourses[Course Code]&amp;tblAllCourses[Type],0),MATCH(D$4,tblAllCourses[[#Headers],[Prerequisite 1]:[Prerequisite 7]],0)))</f>
        <v>CSX3002</v>
      </c>
      <c r="E26" s="87" t="str" cm="1">
        <f t="array" ref="E26">IF(INDEX(tblAllCourses[[Prerequisite 1]:[Prerequisite 7]],MATCH($A26&amp;"NON-MSME",tblAllCourses[Course Code]&amp;tblAllCourses[Type],0),MATCH(E$4,tblAllCourses[[#Headers],[Prerequisite 1]:[Prerequisite 7]],0))=0,"",INDEX(tblAllCourses[[Prerequisite 1]:[Prerequisite 7]],MATCH($A26&amp;"NON-MSME",tblAllCourses[Course Code]&amp;tblAllCourses[Type],0),MATCH(E$4,tblAllCourses[[#Headers],[Prerequisite 1]:[Prerequisite 7]],0)))</f>
        <v/>
      </c>
      <c r="F26" s="121" t="str">
        <f>_xlfn.IFNA(IF(VLOOKUP(INDEX(DIY!$D$8:$D$83,MATCH(A26,DIY!$A$8:$A$83,0)),Tables!$D$2:$E$11,2,FALSE)&gt;=VLOOKUP($C$2,Tables!$D$2:$E$11,2,FALSE),$F$4,""),"")</f>
        <v/>
      </c>
      <c r="G26" s="128"/>
    </row>
    <row r="27" spans="1:7" s="58" customFormat="1" ht="15.7" x14ac:dyDescent="0.55000000000000004">
      <c r="A27" s="218" t="s">
        <v>703</v>
      </c>
      <c r="B27" s="218"/>
      <c r="C27" s="59"/>
      <c r="D27" s="59"/>
      <c r="E27" s="59"/>
      <c r="F27" s="121" t="str">
        <f>_xlfn.IFNA(IF(VLOOKUP(INDEX(DIY!$D$8:$D$83,MATCH(A27,DIY!$A$8:$A$83,0)),Tables!$D$2:$E$11,2,FALSE)&gt;=VLOOKUP($C$2,Tables!$D$2:$E$11,2,FALSE),$F$4,""),"")</f>
        <v/>
      </c>
      <c r="G27" s="124" t="str">
        <f>IF(COUNTIF(F28:F30,$F$4)=COUNTA(A28:A30),$G$4,"")</f>
        <v/>
      </c>
    </row>
    <row r="28" spans="1:7" s="58" customFormat="1" ht="15.7" x14ac:dyDescent="0.55000000000000004">
      <c r="A28" s="60" t="s">
        <v>697</v>
      </c>
      <c r="B28" s="60" t="s">
        <v>698</v>
      </c>
      <c r="C28" s="50">
        <v>3</v>
      </c>
      <c r="D28" s="87" t="str" cm="1">
        <f t="array" ref="D28">IF(INDEX(tblAllCourses[[Prerequisite 1]:[Prerequisite 7]],MATCH($A28&amp;"NON-MSME",tblAllCourses[Course Code]&amp;tblAllCourses[Type],0),MATCH(D$4,tblAllCourses[[#Headers],[Prerequisite 1]:[Prerequisite 7]],0))=0,"",INDEX(tblAllCourses[[Prerequisite 1]:[Prerequisite 7]],MATCH($A28&amp;"NON-MSME",tblAllCourses[Course Code]&amp;tblAllCourses[Type],0),MATCH(D$4,tblAllCourses[[#Headers],[Prerequisite 1]:[Prerequisite 7]],0)))</f>
        <v/>
      </c>
      <c r="E28" s="87" t="str" cm="1">
        <f t="array" ref="E28">IF(INDEX(tblAllCourses[[Prerequisite 1]:[Prerequisite 7]],MATCH($A28&amp;"NON-MSME",tblAllCourses[Course Code]&amp;tblAllCourses[Type],0),MATCH(E$4,tblAllCourses[[#Headers],[Prerequisite 1]:[Prerequisite 7]],0))=0,"",INDEX(tblAllCourses[[Prerequisite 1]:[Prerequisite 7]],MATCH($A28&amp;"NON-MSME",tblAllCourses[Course Code]&amp;tblAllCourses[Type],0),MATCH(E$4,tblAllCourses[[#Headers],[Prerequisite 1]:[Prerequisite 7]],0)))</f>
        <v/>
      </c>
      <c r="F28" s="121" t="str">
        <f>_xlfn.IFNA(IF(VLOOKUP(INDEX(DIY!$D$8:$D$83,MATCH(A28,DIY!$A$8:$A$83,0)),Tables!$D$2:$E$11,2,FALSE)&gt;=VLOOKUP($C$2,Tables!$D$2:$E$11,2,FALSE),$F$4,""),"")</f>
        <v/>
      </c>
      <c r="G28" s="128"/>
    </row>
    <row r="29" spans="1:7" s="58" customFormat="1" ht="15.7" x14ac:dyDescent="0.55000000000000004">
      <c r="A29" s="60" t="s">
        <v>704</v>
      </c>
      <c r="B29" s="60" t="s">
        <v>240</v>
      </c>
      <c r="C29" s="50">
        <v>3</v>
      </c>
      <c r="D29" s="87" t="str" cm="1">
        <f t="array" ref="D29">IF(INDEX(tblAllCourses[[Prerequisite 1]:[Prerequisite 7]],MATCH($A29&amp;"NON-MSME",tblAllCourses[Course Code]&amp;tblAllCourses[Type],0),MATCH(D$4,tblAllCourses[[#Headers],[Prerequisite 1]:[Prerequisite 7]],0))=0,"",INDEX(tblAllCourses[[Prerequisite 1]:[Prerequisite 7]],MATCH($A29&amp;"NON-MSME",tblAllCourses[Course Code]&amp;tblAllCourses[Type],0),MATCH(D$4,tblAllCourses[[#Headers],[Prerequisite 1]:[Prerequisite 7]],0)))</f>
        <v/>
      </c>
      <c r="E29" s="87" t="str" cm="1">
        <f t="array" ref="E29">IF(INDEX(tblAllCourses[[Prerequisite 1]:[Prerequisite 7]],MATCH($A29&amp;"NON-MSME",tblAllCourses[Course Code]&amp;tblAllCourses[Type],0),MATCH(E$4,tblAllCourses[[#Headers],[Prerequisite 1]:[Prerequisite 7]],0))=0,"",INDEX(tblAllCourses[[Prerequisite 1]:[Prerequisite 7]],MATCH($A29&amp;"NON-MSME",tblAllCourses[Course Code]&amp;tblAllCourses[Type],0),MATCH(E$4,tblAllCourses[[#Headers],[Prerequisite 1]:[Prerequisite 7]],0)))</f>
        <v/>
      </c>
      <c r="F29" s="121" t="str">
        <f>_xlfn.IFNA(IF(VLOOKUP(INDEX(DIY!$D$8:$D$83,MATCH(A29,DIY!$A$8:$A$83,0)),Tables!$D$2:$E$11,2,FALSE)&gt;=VLOOKUP($C$2,Tables!$D$2:$E$11,2,FALSE),$F$4,""),"")</f>
        <v/>
      </c>
      <c r="G29" s="128"/>
    </row>
    <row r="30" spans="1:7" s="58" customFormat="1" ht="15.7" x14ac:dyDescent="0.55000000000000004">
      <c r="A30" s="60" t="s">
        <v>705</v>
      </c>
      <c r="B30" s="60" t="s">
        <v>241</v>
      </c>
      <c r="C30" s="50">
        <v>3</v>
      </c>
      <c r="D30" s="87" t="str" cm="1">
        <f t="array" ref="D30">IF(INDEX(tblAllCourses[[Prerequisite 1]:[Prerequisite 7]],MATCH($A30&amp;"NON-MSME",tblAllCourses[Course Code]&amp;tblAllCourses[Type],0),MATCH(D$4,tblAllCourses[[#Headers],[Prerequisite 1]:[Prerequisite 7]],0))=0,"",INDEX(tblAllCourses[[Prerequisite 1]:[Prerequisite 7]],MATCH($A30&amp;"NON-MSME",tblAllCourses[Course Code]&amp;tblAllCourses[Type],0),MATCH(D$4,tblAllCourses[[#Headers],[Prerequisite 1]:[Prerequisite 7]],0)))</f>
        <v>CSX3005</v>
      </c>
      <c r="E30" s="87" t="str" cm="1">
        <f t="array" ref="E30">IF(INDEX(tblAllCourses[[Prerequisite 1]:[Prerequisite 7]],MATCH($A30&amp;"NON-MSME",tblAllCourses[Course Code]&amp;tblAllCourses[Type],0),MATCH(E$4,tblAllCourses[[#Headers],[Prerequisite 1]:[Prerequisite 7]],0))=0,"",INDEX(tblAllCourses[[Prerequisite 1]:[Prerequisite 7]],MATCH($A30&amp;"NON-MSME",tblAllCourses[Course Code]&amp;tblAllCourses[Type],0),MATCH(E$4,tblAllCourses[[#Headers],[Prerequisite 1]:[Prerequisite 7]],0)))</f>
        <v/>
      </c>
      <c r="F30" s="121" t="str">
        <f>_xlfn.IFNA(IF(VLOOKUP(INDEX(DIY!$D$8:$D$83,MATCH(A30,DIY!$A$8:$A$83,0)),Tables!$D$2:$E$11,2,FALSE)&gt;=VLOOKUP($C$2,Tables!$D$2:$E$11,2,FALSE),$F$4,""),"")</f>
        <v/>
      </c>
      <c r="G30" s="128"/>
    </row>
    <row r="31" spans="1:7" s="58" customFormat="1" ht="15.7" x14ac:dyDescent="0.55000000000000004">
      <c r="A31" s="118" t="s">
        <v>706</v>
      </c>
      <c r="B31" s="119"/>
      <c r="C31" s="119"/>
      <c r="D31" s="119"/>
      <c r="E31" s="119"/>
      <c r="F31" s="121" t="str">
        <f>_xlfn.IFNA(IF(VLOOKUP(INDEX(DIY!$D$8:$D$83,MATCH(A31,DIY!$A$8:$A$83,0)),Tables!$D$2:$E$11,2,FALSE)&gt;=VLOOKUP($C$2,Tables!$D$2:$E$11,2,FALSE),$F$4,""),"")</f>
        <v/>
      </c>
      <c r="G31" s="128"/>
    </row>
    <row r="32" spans="1:7" s="58" customFormat="1" ht="15.7" x14ac:dyDescent="0.55000000000000004">
      <c r="A32" s="218" t="s">
        <v>707</v>
      </c>
      <c r="B32" s="218"/>
      <c r="C32" s="59"/>
      <c r="D32" s="59"/>
      <c r="E32" s="59"/>
      <c r="F32" s="121" t="str">
        <f>_xlfn.IFNA(IF(VLOOKUP(INDEX(DIY!$D$8:$D$83,MATCH(A32,DIY!$A$8:$A$83,0)),Tables!$D$2:$E$11,2,FALSE)&gt;=VLOOKUP($C$2,Tables!$D$2:$E$11,2,FALSE),$F$4,""),"")</f>
        <v/>
      </c>
      <c r="G32" s="130" t="str">
        <f>IF(F33=$F$4,$G$4,"")</f>
        <v/>
      </c>
    </row>
    <row r="33" spans="1:7" s="58" customFormat="1" ht="15.7" x14ac:dyDescent="0.55000000000000004">
      <c r="A33" s="60" t="s">
        <v>708</v>
      </c>
      <c r="B33" s="60" t="s">
        <v>709</v>
      </c>
      <c r="C33" s="50">
        <v>3</v>
      </c>
      <c r="D33" s="87" t="str" cm="1">
        <f t="array" ref="D33">IF(INDEX(tblAllCourses[[Prerequisite 1]:[Prerequisite 7]],MATCH($A33&amp;"NON-MSME",tblAllCourses[Course Code]&amp;tblAllCourses[Type],0),MATCH(D$4,tblAllCourses[[#Headers],[Prerequisite 1]:[Prerequisite 7]],0))=0,"",INDEX(tblAllCourses[[Prerequisite 1]:[Prerequisite 7]],MATCH($A33&amp;"NON-MSME",tblAllCourses[Course Code]&amp;tblAllCourses[Type],0),MATCH(D$4,tblAllCourses[[#Headers],[Prerequisite 1]:[Prerequisite 7]],0)))</f>
        <v/>
      </c>
      <c r="E33" s="87" t="str" cm="1">
        <f t="array" ref="E33">IF(INDEX(tblAllCourses[[Prerequisite 1]:[Prerequisite 7]],MATCH($A33&amp;"NON-MSME",tblAllCourses[Course Code]&amp;tblAllCourses[Type],0),MATCH(E$4,tblAllCourses[[#Headers],[Prerequisite 1]:[Prerequisite 7]],0))=0,"",INDEX(tblAllCourses[[Prerequisite 1]:[Prerequisite 7]],MATCH($A33&amp;"NON-MSME",tblAllCourses[Course Code]&amp;tblAllCourses[Type],0),MATCH(E$4,tblAllCourses[[#Headers],[Prerequisite 1]:[Prerequisite 7]],0)))</f>
        <v/>
      </c>
      <c r="F33" s="121" t="str">
        <f>_xlfn.IFNA(IF(VLOOKUP(INDEX(DIY!$D$8:$D$83,MATCH(A33,DIY!$A$8:$A$83,0)),Tables!$D$2:$E$11,2,FALSE)&gt;=VLOOKUP($C$2,Tables!$D$2:$E$11,2,FALSE),$F$4,""),"")</f>
        <v/>
      </c>
      <c r="G33" s="128"/>
    </row>
    <row r="34" spans="1:7" s="58" customFormat="1" ht="15.7" x14ac:dyDescent="0.55000000000000004">
      <c r="A34" s="218" t="s">
        <v>939</v>
      </c>
      <c r="B34" s="218"/>
      <c r="C34" s="59"/>
      <c r="D34" s="59"/>
      <c r="E34" s="59"/>
      <c r="F34" s="121" t="str">
        <f>_xlfn.IFNA(IF(VLOOKUP(INDEX(DIY!$D$8:$D$83,MATCH(A34,DIY!$A$8:$A$83,0)),Tables!$D$2:$E$11,2,FALSE)&gt;=VLOOKUP($C$2,Tables!$D$2:$E$11,2,FALSE),$F$4,""),"")</f>
        <v/>
      </c>
      <c r="G34" s="130" t="str">
        <f>IF(F35=$F$4,$G$4,"")</f>
        <v/>
      </c>
    </row>
    <row r="35" spans="1:7" s="58" customFormat="1" ht="15.7" x14ac:dyDescent="0.55000000000000004">
      <c r="A35" s="60" t="s">
        <v>710</v>
      </c>
      <c r="B35" s="60" t="s">
        <v>711</v>
      </c>
      <c r="C35" s="50">
        <v>3</v>
      </c>
      <c r="D35" s="87" t="str" cm="1">
        <f t="array" ref="D35">IF(INDEX(tblAllCourses[[Prerequisite 1]:[Prerequisite 7]],MATCH($A35&amp;"NON-MSME",tblAllCourses[Course Code]&amp;tblAllCourses[Type],0),MATCH(D$4,tblAllCourses[[#Headers],[Prerequisite 1]:[Prerequisite 7]],0))=0,"",INDEX(tblAllCourses[[Prerequisite 1]:[Prerequisite 7]],MATCH($A35&amp;"NON-MSME",tblAllCourses[Course Code]&amp;tblAllCourses[Type],0),MATCH(D$4,tblAllCourses[[#Headers],[Prerequisite 1]:[Prerequisite 7]],0)))</f>
        <v/>
      </c>
      <c r="E35" s="87" t="str" cm="1">
        <f t="array" ref="E35">IF(INDEX(tblAllCourses[[Prerequisite 1]:[Prerequisite 7]],MATCH($A35&amp;"NON-MSME",tblAllCourses[Course Code]&amp;tblAllCourses[Type],0),MATCH(E$4,tblAllCourses[[#Headers],[Prerequisite 1]:[Prerequisite 7]],0))=0,"",INDEX(tblAllCourses[[Prerequisite 1]:[Prerequisite 7]],MATCH($A35&amp;"NON-MSME",tblAllCourses[Course Code]&amp;tblAllCourses[Type],0),MATCH(E$4,tblAllCourses[[#Headers],[Prerequisite 1]:[Prerequisite 7]],0)))</f>
        <v/>
      </c>
      <c r="F35" s="121" t="str">
        <f>_xlfn.IFNA(IF(VLOOKUP(INDEX(DIY!$D$8:$D$83,MATCH(A35,DIY!$A$8:$A$83,0)),Tables!$D$2:$E$11,2,FALSE)&gt;=VLOOKUP($C$2,Tables!$D$2:$E$11,2,FALSE),$F$4,""),"")</f>
        <v/>
      </c>
      <c r="G35" s="128"/>
    </row>
    <row r="36" spans="1:7" s="58" customFormat="1" ht="15.7" x14ac:dyDescent="0.55000000000000004">
      <c r="A36" s="218" t="s">
        <v>712</v>
      </c>
      <c r="B36" s="218"/>
      <c r="C36" s="59"/>
      <c r="D36" s="59"/>
      <c r="E36" s="59"/>
      <c r="F36" s="121" t="str">
        <f>_xlfn.IFNA(IF(VLOOKUP(INDEX(DIY!$D$8:$D$83,MATCH(A36,DIY!$A$8:$A$83,0)),Tables!$D$2:$E$11,2,FALSE)&gt;=VLOOKUP($C$2,Tables!$D$2:$E$11,2,FALSE),$F$4,""),"")</f>
        <v/>
      </c>
      <c r="G36" s="130" t="str">
        <f>IF(F37=$F$4,$G$4,"")</f>
        <v/>
      </c>
    </row>
    <row r="37" spans="1:7" s="58" customFormat="1" ht="15.7" x14ac:dyDescent="0.55000000000000004">
      <c r="A37" s="60" t="s">
        <v>713</v>
      </c>
      <c r="B37" s="60" t="s">
        <v>714</v>
      </c>
      <c r="C37" s="50">
        <v>3</v>
      </c>
      <c r="D37" s="87" t="str" cm="1">
        <f t="array" ref="D37">IF(INDEX(tblAllCourses[[Prerequisite 1]:[Prerequisite 7]],MATCH($A37&amp;"NON-MSME",tblAllCourses[Course Code]&amp;tblAllCourses[Type],0),MATCH(D$4,tblAllCourses[[#Headers],[Prerequisite 1]:[Prerequisite 7]],0))=0,"",INDEX(tblAllCourses[[Prerequisite 1]:[Prerequisite 7]],MATCH($A37&amp;"NON-MSME",tblAllCourses[Course Code]&amp;tblAllCourses[Type],0),MATCH(D$4,tblAllCourses[[#Headers],[Prerequisite 1]:[Prerequisite 7]],0)))</f>
        <v>BG2000</v>
      </c>
      <c r="E37" s="87" t="str" cm="1">
        <f t="array" ref="E37">IF(INDEX(tblAllCourses[[Prerequisite 1]:[Prerequisite 7]],MATCH($A37&amp;"NON-MSME",tblAllCourses[Course Code]&amp;tblAllCourses[Type],0),MATCH(E$4,tblAllCourses[[#Headers],[Prerequisite 1]:[Prerequisite 7]],0))=0,"",INDEX(tblAllCourses[[Prerequisite 1]:[Prerequisite 7]],MATCH($A37&amp;"NON-MSME",tblAllCourses[Course Code]&amp;tblAllCourses[Type],0),MATCH(E$4,tblAllCourses[[#Headers],[Prerequisite 1]:[Prerequisite 7]],0)))</f>
        <v/>
      </c>
      <c r="F37" s="121" t="str">
        <f>_xlfn.IFNA(IF(VLOOKUP(INDEX(DIY!$D$8:$D$83,MATCH(A37,DIY!$A$8:$A$83,0)),Tables!$D$2:$E$11,2,FALSE)&gt;=VLOOKUP($C$2,Tables!$D$2:$E$11,2,FALSE),$F$4,""),"")</f>
        <v/>
      </c>
      <c r="G37" s="128"/>
    </row>
    <row r="38" spans="1:7" s="58" customFormat="1" ht="15.7" x14ac:dyDescent="0.55000000000000004">
      <c r="A38" s="218" t="s">
        <v>940</v>
      </c>
      <c r="B38" s="218"/>
      <c r="C38" s="59"/>
      <c r="D38" s="59"/>
      <c r="E38" s="59"/>
      <c r="F38" s="121" t="str">
        <f>_xlfn.IFNA(IF(VLOOKUP(INDEX(DIY!$D$8:$D$83,MATCH(A38,DIY!$A$8:$A$83,0)),Tables!$D$2:$E$11,2,FALSE)&gt;=VLOOKUP($C$2,Tables!$D$2:$E$11,2,FALSE),$F$4,""),"")</f>
        <v/>
      </c>
      <c r="G38" s="130" t="str">
        <f>IF(F39=$F$4,$G$4,"")</f>
        <v/>
      </c>
    </row>
    <row r="39" spans="1:7" s="58" customFormat="1" ht="15.7" x14ac:dyDescent="0.55000000000000004">
      <c r="A39" s="60" t="s">
        <v>716</v>
      </c>
      <c r="B39" s="60" t="s">
        <v>715</v>
      </c>
      <c r="C39" s="50">
        <v>3</v>
      </c>
      <c r="D39" s="87" t="str" cm="1">
        <f t="array" ref="D39">IF(INDEX(tblAllCourses[[Prerequisite 1]:[Prerequisite 7]],MATCH($A39&amp;"NON-MSME",tblAllCourses[Course Code]&amp;tblAllCourses[Type],0),MATCH(D$4,tblAllCourses[[#Headers],[Prerequisite 1]:[Prerequisite 7]],0))=0,"",INDEX(tblAllCourses[[Prerequisite 1]:[Prerequisite 7]],MATCH($A39&amp;"NON-MSME",tblAllCourses[Course Code]&amp;tblAllCourses[Type],0),MATCH(D$4,tblAllCourses[[#Headers],[Prerequisite 1]:[Prerequisite 7]],0)))</f>
        <v>BG1002</v>
      </c>
      <c r="E39" s="87" t="str" cm="1">
        <f t="array" ref="E39">IF(INDEX(tblAllCourses[[Prerequisite 1]:[Prerequisite 7]],MATCH($A39&amp;"NON-MSME",tblAllCourses[Course Code]&amp;tblAllCourses[Type],0),MATCH(E$4,tblAllCourses[[#Headers],[Prerequisite 1]:[Prerequisite 7]],0))=0,"",INDEX(tblAllCourses[[Prerequisite 1]:[Prerequisite 7]],MATCH($A39&amp;"NON-MSME",tblAllCourses[Course Code]&amp;tblAllCourses[Type],0),MATCH(E$4,tblAllCourses[[#Headers],[Prerequisite 1]:[Prerequisite 7]],0)))</f>
        <v/>
      </c>
      <c r="F39" s="121" t="str">
        <f>_xlfn.IFNA(IF(VLOOKUP(INDEX(DIY!$D$8:$D$83,MATCH(A39,DIY!$A$8:$A$83,0)),Tables!$D$2:$E$11,2,FALSE)&gt;=VLOOKUP($C$2,Tables!$D$2:$E$11,2,FALSE),$F$4,""),"")</f>
        <v/>
      </c>
      <c r="G39" s="128"/>
    </row>
    <row r="40" spans="1:7" s="58" customFormat="1" ht="15.7" x14ac:dyDescent="0.55000000000000004">
      <c r="A40" s="118" t="s">
        <v>717</v>
      </c>
      <c r="B40" s="119"/>
      <c r="C40" s="119"/>
      <c r="D40" s="119"/>
      <c r="E40" s="119"/>
      <c r="F40" s="121" t="str">
        <f>_xlfn.IFNA(IF(VLOOKUP(INDEX(DIY!$D$8:$D$83,MATCH(A40,DIY!$A$8:$A$83,0)),Tables!$D$2:$E$11,2,FALSE)&gt;=VLOOKUP($C$2,Tables!$D$2:$E$11,2,FALSE),$F$4,""),"")</f>
        <v/>
      </c>
      <c r="G40" s="128"/>
    </row>
    <row r="41" spans="1:7" s="58" customFormat="1" ht="15.7" x14ac:dyDescent="0.55000000000000004">
      <c r="A41" s="219" t="s">
        <v>718</v>
      </c>
      <c r="B41" s="220"/>
      <c r="C41" s="59"/>
      <c r="D41" s="59"/>
      <c r="E41" s="59"/>
      <c r="F41" s="121" t="str">
        <f>_xlfn.IFNA(IF(VLOOKUP(INDEX(DIY!$D$8:$D$83,MATCH(A41,DIY!$A$8:$A$83,0)),Tables!$D$2:$E$11,2,FALSE)&gt;=VLOOKUP($C$2,Tables!$D$2:$E$11,2,FALSE),$F$4,""),"")</f>
        <v/>
      </c>
      <c r="G41" s="124" t="str">
        <f>IF(COUNTIF(F42:F45,$F$4)&gt;=3,$G$4,"")</f>
        <v/>
      </c>
    </row>
    <row r="42" spans="1:7" s="58" customFormat="1" ht="15.7" x14ac:dyDescent="0.55000000000000004">
      <c r="A42" s="60" t="s">
        <v>719</v>
      </c>
      <c r="B42" s="60" t="s">
        <v>720</v>
      </c>
      <c r="C42" s="50">
        <v>3</v>
      </c>
      <c r="D42" s="87" t="str" cm="1">
        <f t="array" ref="D42">IF(INDEX(tblAllCourses[[Prerequisite 1]:[Prerequisite 7]],MATCH($A42&amp;"NON-MSME",tblAllCourses[Course Code]&amp;tblAllCourses[Type],0),MATCH(D$4,tblAllCourses[[#Headers],[Prerequisite 1]:[Prerequisite 7]],0))=0,"",INDEX(tblAllCourses[[Prerequisite 1]:[Prerequisite 7]],MATCH($A42&amp;"NON-MSME",tblAllCourses[Course Code]&amp;tblAllCourses[Type],0),MATCH(D$4,tblAllCourses[[#Headers],[Prerequisite 1]:[Prerequisite 7]],0)))</f>
        <v/>
      </c>
      <c r="E42" s="87" t="str" cm="1">
        <f t="array" ref="E42">IF(INDEX(tblAllCourses[[Prerequisite 1]:[Prerequisite 7]],MATCH($A42&amp;"NON-MSME",tblAllCourses[Course Code]&amp;tblAllCourses[Type],0),MATCH(E$4,tblAllCourses[[#Headers],[Prerequisite 1]:[Prerequisite 7]],0))=0,"",INDEX(tblAllCourses[[Prerequisite 1]:[Prerequisite 7]],MATCH($A42&amp;"NON-MSME",tblAllCourses[Course Code]&amp;tblAllCourses[Type],0),MATCH(E$4,tblAllCourses[[#Headers],[Prerequisite 1]:[Prerequisite 7]],0)))</f>
        <v/>
      </c>
      <c r="F42" s="121" t="str">
        <f>_xlfn.IFNA(IF(VLOOKUP(INDEX(DIY!$D$8:$D$83,MATCH(A42,DIY!$A$8:$A$83,0)),Tables!$D$2:$E$11,2,FALSE)&gt;=VLOOKUP($C$2,Tables!$D$2:$E$11,2,FALSE),$F$4,""),"")</f>
        <v/>
      </c>
      <c r="G42" s="128"/>
    </row>
    <row r="43" spans="1:7" s="58" customFormat="1" ht="15.7" x14ac:dyDescent="0.55000000000000004">
      <c r="A43" s="60" t="s">
        <v>721</v>
      </c>
      <c r="B43" s="60" t="s">
        <v>722</v>
      </c>
      <c r="C43" s="50">
        <v>3</v>
      </c>
      <c r="D43" s="87" t="str" cm="1">
        <f t="array" ref="D43">IF(INDEX(tblAllCourses[[Prerequisite 1]:[Prerequisite 7]],MATCH($A43&amp;"NON-MSME",tblAllCourses[Course Code]&amp;tblAllCourses[Type],0),MATCH(D$4,tblAllCourses[[#Headers],[Prerequisite 1]:[Prerequisite 7]],0))=0,"",INDEX(tblAllCourses[[Prerequisite 1]:[Prerequisite 7]],MATCH($A43&amp;"NON-MSME",tblAllCourses[Course Code]&amp;tblAllCourses[Type],0),MATCH(D$4,tblAllCourses[[#Headers],[Prerequisite 1]:[Prerequisite 7]],0)))</f>
        <v/>
      </c>
      <c r="E43" s="87" t="str" cm="1">
        <f t="array" ref="E43">IF(INDEX(tblAllCourses[[Prerequisite 1]:[Prerequisite 7]],MATCH($A43&amp;"NON-MSME",tblAllCourses[Course Code]&amp;tblAllCourses[Type],0),MATCH(E$4,tblAllCourses[[#Headers],[Prerequisite 1]:[Prerequisite 7]],0))=0,"",INDEX(tblAllCourses[[Prerequisite 1]:[Prerequisite 7]],MATCH($A43&amp;"NON-MSME",tblAllCourses[Course Code]&amp;tblAllCourses[Type],0),MATCH(E$4,tblAllCourses[[#Headers],[Prerequisite 1]:[Prerequisite 7]],0)))</f>
        <v/>
      </c>
      <c r="F43" s="121" t="str">
        <f>_xlfn.IFNA(IF(VLOOKUP(INDEX(DIY!$D$8:$D$83,MATCH(A43,DIY!$A$8:$A$83,0)),Tables!$D$2:$E$11,2,FALSE)&gt;=VLOOKUP($C$2,Tables!$D$2:$E$11,2,FALSE),$F$4,""),"")</f>
        <v/>
      </c>
      <c r="G43" s="128"/>
    </row>
    <row r="44" spans="1:7" s="58" customFormat="1" ht="15.7" x14ac:dyDescent="0.55000000000000004">
      <c r="A44" s="60" t="s">
        <v>723</v>
      </c>
      <c r="B44" s="60" t="s">
        <v>724</v>
      </c>
      <c r="C44" s="50">
        <v>3</v>
      </c>
      <c r="D44" s="87" t="str" cm="1">
        <f t="array" ref="D44">IF(INDEX(tblAllCourses[[Prerequisite 1]:[Prerequisite 7]],MATCH($A44&amp;"NON-MSME",tblAllCourses[Course Code]&amp;tblAllCourses[Type],0),MATCH(D$4,tblAllCourses[[#Headers],[Prerequisite 1]:[Prerequisite 7]],0))=0,"",INDEX(tblAllCourses[[Prerequisite 1]:[Prerequisite 7]],MATCH($A44&amp;"NON-MSME",tblAllCourses[Course Code]&amp;tblAllCourses[Type],0),MATCH(D$4,tblAllCourses[[#Headers],[Prerequisite 1]:[Prerequisite 7]],0)))</f>
        <v>ART0011</v>
      </c>
      <c r="E44" s="87" t="str" cm="1">
        <f t="array" ref="E44">IF(INDEX(tblAllCourses[[Prerequisite 1]:[Prerequisite 7]],MATCH($A44&amp;"NON-MSME",tblAllCourses[Course Code]&amp;tblAllCourses[Type],0),MATCH(E$4,tblAllCourses[[#Headers],[Prerequisite 1]:[Prerequisite 7]],0))=0,"",INDEX(tblAllCourses[[Prerequisite 1]:[Prerequisite 7]],MATCH($A44&amp;"NON-MSME",tblAllCourses[Course Code]&amp;tblAllCourses[Type],0),MATCH(E$4,tblAllCourses[[#Headers],[Prerequisite 1]:[Prerequisite 7]],0)))</f>
        <v/>
      </c>
      <c r="F44" s="121" t="str">
        <f>_xlfn.IFNA(IF(VLOOKUP(INDEX(DIY!$D$8:$D$83,MATCH(A44,DIY!$A$8:$A$83,0)),Tables!$D$2:$E$11,2,FALSE)&gt;=VLOOKUP($C$2,Tables!$D$2:$E$11,2,FALSE),$F$4,""),"")</f>
        <v/>
      </c>
      <c r="G44" s="128"/>
    </row>
    <row r="45" spans="1:7" s="58" customFormat="1" ht="15.7" x14ac:dyDescent="0.55000000000000004">
      <c r="A45" s="60" t="s">
        <v>725</v>
      </c>
      <c r="B45" s="60" t="s">
        <v>726</v>
      </c>
      <c r="C45" s="50">
        <v>3</v>
      </c>
      <c r="D45" s="87" t="str" cm="1">
        <f t="array" ref="D45">IF(INDEX(tblAllCourses[[Prerequisite 1]:[Prerequisite 7]],MATCH($A45&amp;"NON-MSME",tblAllCourses[Course Code]&amp;tblAllCourses[Type],0),MATCH(D$4,tblAllCourses[[#Headers],[Prerequisite 1]:[Prerequisite 7]],0))=0,"",INDEX(tblAllCourses[[Prerequisite 1]:[Prerequisite 7]],MATCH($A45&amp;"NON-MSME",tblAllCourses[Course Code]&amp;tblAllCourses[Type],0),MATCH(D$4,tblAllCourses[[#Headers],[Prerequisite 1]:[Prerequisite 7]],0)))</f>
        <v/>
      </c>
      <c r="E45" s="87" t="str" cm="1">
        <f t="array" ref="E45">IF(INDEX(tblAllCourses[[Prerequisite 1]:[Prerequisite 7]],MATCH($A45&amp;"NON-MSME",tblAllCourses[Course Code]&amp;tblAllCourses[Type],0),MATCH(E$4,tblAllCourses[[#Headers],[Prerequisite 1]:[Prerequisite 7]],0))=0,"",INDEX(tblAllCourses[[Prerequisite 1]:[Prerequisite 7]],MATCH($A45&amp;"NON-MSME",tblAllCourses[Course Code]&amp;tblAllCourses[Type],0),MATCH(E$4,tblAllCourses[[#Headers],[Prerequisite 1]:[Prerequisite 7]],0)))</f>
        <v/>
      </c>
      <c r="F45" s="121" t="str">
        <f>_xlfn.IFNA(IF(VLOOKUP(INDEX(DIY!$D$8:$D$83,MATCH(A45,DIY!$A$8:$A$83,0)),Tables!$D$2:$E$11,2,FALSE)&gt;=VLOOKUP($C$2,Tables!$D$2:$E$11,2,FALSE),$F$4,""),"")</f>
        <v/>
      </c>
      <c r="G45" s="128"/>
    </row>
    <row r="46" spans="1:7" s="58" customFormat="1" ht="15.7" x14ac:dyDescent="0.55000000000000004">
      <c r="C46" s="51"/>
      <c r="D46" s="51"/>
      <c r="E46" s="51"/>
      <c r="F46" s="123"/>
      <c r="G46" s="129"/>
    </row>
    <row r="47" spans="1:7" s="58" customFormat="1" ht="15.7" x14ac:dyDescent="0.55000000000000004">
      <c r="C47" s="51"/>
      <c r="D47" s="51"/>
      <c r="E47" s="51"/>
      <c r="F47" s="123"/>
      <c r="G47" s="129"/>
    </row>
    <row r="48" spans="1:7" s="58" customFormat="1" ht="15.7" x14ac:dyDescent="0.55000000000000004">
      <c r="C48" s="51"/>
      <c r="D48" s="51"/>
      <c r="E48" s="51"/>
      <c r="F48" s="123"/>
      <c r="G48" s="129"/>
    </row>
    <row r="49" spans="3:7" s="58" customFormat="1" ht="15.7" x14ac:dyDescent="0.55000000000000004">
      <c r="C49" s="51"/>
      <c r="D49" s="51"/>
      <c r="E49" s="51"/>
      <c r="F49" s="123"/>
      <c r="G49" s="129"/>
    </row>
    <row r="50" spans="3:7" s="58" customFormat="1" ht="15.7" x14ac:dyDescent="0.55000000000000004">
      <c r="C50" s="51"/>
      <c r="D50" s="51"/>
      <c r="E50" s="51"/>
      <c r="F50" s="123"/>
      <c r="G50" s="129"/>
    </row>
    <row r="51" spans="3:7" s="58" customFormat="1" ht="15.7" x14ac:dyDescent="0.55000000000000004">
      <c r="C51" s="51"/>
      <c r="D51" s="51"/>
      <c r="E51" s="51"/>
      <c r="F51" s="123"/>
      <c r="G51" s="129"/>
    </row>
    <row r="52" spans="3:7" s="58" customFormat="1" ht="15.7" x14ac:dyDescent="0.55000000000000004">
      <c r="C52" s="51"/>
      <c r="D52" s="51"/>
      <c r="E52" s="51"/>
      <c r="F52" s="123"/>
      <c r="G52" s="129"/>
    </row>
    <row r="53" spans="3:7" s="58" customFormat="1" ht="15.7" x14ac:dyDescent="0.55000000000000004">
      <c r="C53" s="51"/>
      <c r="D53" s="51"/>
      <c r="E53" s="51"/>
      <c r="F53" s="123"/>
      <c r="G53" s="129"/>
    </row>
    <row r="54" spans="3:7" s="58" customFormat="1" ht="15.7" x14ac:dyDescent="0.55000000000000004">
      <c r="C54" s="51"/>
      <c r="D54" s="51"/>
      <c r="E54" s="51"/>
      <c r="F54" s="123"/>
      <c r="G54" s="129"/>
    </row>
    <row r="55" spans="3:7" s="58" customFormat="1" ht="15.7" x14ac:dyDescent="0.55000000000000004">
      <c r="C55" s="51"/>
      <c r="D55" s="51"/>
      <c r="E55" s="51"/>
      <c r="F55" s="123"/>
      <c r="G55" s="129"/>
    </row>
    <row r="56" spans="3:7" s="58" customFormat="1" ht="15.7" x14ac:dyDescent="0.55000000000000004">
      <c r="C56" s="51"/>
      <c r="D56" s="51"/>
      <c r="E56" s="51"/>
      <c r="F56" s="123"/>
      <c r="G56" s="129"/>
    </row>
    <row r="57" spans="3:7" s="58" customFormat="1" ht="15.7" x14ac:dyDescent="0.55000000000000004">
      <c r="C57" s="51"/>
      <c r="D57" s="51"/>
      <c r="E57" s="51"/>
      <c r="F57" s="123"/>
      <c r="G57" s="129"/>
    </row>
    <row r="58" spans="3:7" s="58" customFormat="1" ht="15.7" x14ac:dyDescent="0.55000000000000004">
      <c r="C58" s="51"/>
      <c r="D58" s="51"/>
      <c r="E58" s="51"/>
      <c r="F58" s="123"/>
      <c r="G58" s="129"/>
    </row>
    <row r="59" spans="3:7" s="58" customFormat="1" ht="15.7" x14ac:dyDescent="0.55000000000000004">
      <c r="C59" s="51"/>
      <c r="D59" s="51"/>
      <c r="E59" s="51"/>
      <c r="F59" s="123"/>
      <c r="G59" s="129"/>
    </row>
    <row r="60" spans="3:7" s="58" customFormat="1" ht="15.7" x14ac:dyDescent="0.55000000000000004">
      <c r="C60" s="51"/>
      <c r="D60" s="51"/>
      <c r="E60" s="51"/>
      <c r="F60" s="123"/>
      <c r="G60" s="129"/>
    </row>
    <row r="61" spans="3:7" s="58" customFormat="1" ht="15.7" x14ac:dyDescent="0.55000000000000004">
      <c r="C61" s="51"/>
      <c r="D61" s="51"/>
      <c r="E61" s="51"/>
      <c r="F61" s="123"/>
      <c r="G61" s="129"/>
    </row>
    <row r="62" spans="3:7" s="58" customFormat="1" ht="15.7" x14ac:dyDescent="0.55000000000000004">
      <c r="C62" s="51"/>
      <c r="D62" s="51"/>
      <c r="E62" s="51"/>
      <c r="F62" s="123"/>
      <c r="G62" s="129"/>
    </row>
    <row r="63" spans="3:7" s="58" customFormat="1" ht="15.7" x14ac:dyDescent="0.55000000000000004">
      <c r="C63" s="51"/>
      <c r="D63" s="51"/>
      <c r="E63" s="51"/>
      <c r="F63" s="123"/>
      <c r="G63" s="129"/>
    </row>
    <row r="64" spans="3:7" s="58" customFormat="1" ht="15.7" x14ac:dyDescent="0.55000000000000004">
      <c r="C64" s="51"/>
      <c r="D64" s="51"/>
      <c r="E64" s="51"/>
      <c r="F64" s="123"/>
      <c r="G64" s="129"/>
    </row>
    <row r="65" spans="3:7" s="58" customFormat="1" ht="15.7" x14ac:dyDescent="0.55000000000000004">
      <c r="C65" s="51"/>
      <c r="D65" s="51"/>
      <c r="E65" s="51"/>
      <c r="F65" s="123"/>
      <c r="G65" s="129"/>
    </row>
    <row r="66" spans="3:7" s="58" customFormat="1" ht="15.7" x14ac:dyDescent="0.55000000000000004">
      <c r="C66" s="51"/>
      <c r="D66" s="51"/>
      <c r="E66" s="51"/>
      <c r="F66" s="123"/>
      <c r="G66" s="129"/>
    </row>
    <row r="67" spans="3:7" s="58" customFormat="1" ht="15.7" x14ac:dyDescent="0.55000000000000004">
      <c r="C67" s="51"/>
      <c r="D67" s="51"/>
      <c r="E67" s="51"/>
      <c r="F67" s="123"/>
      <c r="G67" s="129"/>
    </row>
    <row r="68" spans="3:7" s="58" customFormat="1" ht="15.7" x14ac:dyDescent="0.55000000000000004">
      <c r="C68" s="51"/>
      <c r="D68" s="51"/>
      <c r="E68" s="51"/>
      <c r="F68" s="123"/>
      <c r="G68" s="129"/>
    </row>
    <row r="69" spans="3:7" s="58" customFormat="1" ht="15.7" x14ac:dyDescent="0.55000000000000004">
      <c r="C69" s="51"/>
      <c r="D69" s="51"/>
      <c r="E69" s="51"/>
      <c r="F69" s="123"/>
      <c r="G69" s="129"/>
    </row>
    <row r="70" spans="3:7" s="58" customFormat="1" ht="15.7" x14ac:dyDescent="0.55000000000000004">
      <c r="C70" s="51"/>
      <c r="D70" s="51"/>
      <c r="E70" s="51"/>
      <c r="F70" s="123"/>
      <c r="G70" s="129"/>
    </row>
    <row r="71" spans="3:7" s="58" customFormat="1" ht="15.7" x14ac:dyDescent="0.55000000000000004">
      <c r="C71" s="51"/>
      <c r="D71" s="51"/>
      <c r="E71" s="51"/>
      <c r="F71" s="123"/>
      <c r="G71" s="129"/>
    </row>
    <row r="72" spans="3:7" s="58" customFormat="1" ht="15.7" x14ac:dyDescent="0.55000000000000004">
      <c r="C72" s="51"/>
      <c r="D72" s="51"/>
      <c r="E72" s="51"/>
      <c r="F72" s="123"/>
      <c r="G72" s="129"/>
    </row>
    <row r="73" spans="3:7" s="58" customFormat="1" ht="15.7" x14ac:dyDescent="0.55000000000000004">
      <c r="C73" s="51"/>
      <c r="D73" s="51"/>
      <c r="E73" s="51"/>
      <c r="F73" s="123"/>
      <c r="G73" s="129"/>
    </row>
    <row r="74" spans="3:7" s="58" customFormat="1" ht="15.7" x14ac:dyDescent="0.55000000000000004">
      <c r="C74" s="51"/>
      <c r="D74" s="51"/>
      <c r="E74" s="51"/>
      <c r="F74" s="123"/>
      <c r="G74" s="129"/>
    </row>
    <row r="75" spans="3:7" s="58" customFormat="1" ht="15.7" x14ac:dyDescent="0.55000000000000004">
      <c r="C75" s="51"/>
      <c r="D75" s="51"/>
      <c r="E75" s="51"/>
      <c r="F75" s="123"/>
      <c r="G75" s="129"/>
    </row>
    <row r="76" spans="3:7" s="58" customFormat="1" ht="15.7" x14ac:dyDescent="0.55000000000000004">
      <c r="C76" s="51"/>
      <c r="D76" s="51"/>
      <c r="E76" s="51"/>
      <c r="F76" s="123"/>
      <c r="G76" s="129"/>
    </row>
    <row r="77" spans="3:7" s="58" customFormat="1" ht="15.7" x14ac:dyDescent="0.55000000000000004">
      <c r="C77" s="51"/>
      <c r="D77" s="51"/>
      <c r="E77" s="51"/>
      <c r="F77" s="123"/>
      <c r="G77" s="129"/>
    </row>
    <row r="78" spans="3:7" s="58" customFormat="1" ht="15.7" x14ac:dyDescent="0.55000000000000004">
      <c r="C78" s="51"/>
      <c r="D78" s="51"/>
      <c r="E78" s="51"/>
      <c r="F78" s="123"/>
      <c r="G78" s="129"/>
    </row>
    <row r="79" spans="3:7" s="58" customFormat="1" ht="15.7" x14ac:dyDescent="0.55000000000000004">
      <c r="C79" s="51"/>
      <c r="D79" s="51"/>
      <c r="E79" s="51"/>
      <c r="F79" s="123"/>
      <c r="G79" s="129"/>
    </row>
    <row r="80" spans="3:7" s="58" customFormat="1" ht="15.7" x14ac:dyDescent="0.55000000000000004">
      <c r="C80" s="51"/>
      <c r="D80" s="51"/>
      <c r="E80" s="51"/>
      <c r="F80" s="123"/>
      <c r="G80" s="129"/>
    </row>
    <row r="81" spans="3:7" s="58" customFormat="1" ht="15.7" x14ac:dyDescent="0.55000000000000004">
      <c r="C81" s="51"/>
      <c r="D81" s="51"/>
      <c r="E81" s="51"/>
      <c r="F81" s="123"/>
      <c r="G81" s="129"/>
    </row>
    <row r="82" spans="3:7" s="58" customFormat="1" ht="15.7" x14ac:dyDescent="0.55000000000000004">
      <c r="C82" s="51"/>
      <c r="D82" s="51"/>
      <c r="E82" s="51"/>
      <c r="F82" s="123"/>
      <c r="G82" s="129"/>
    </row>
    <row r="83" spans="3:7" s="58" customFormat="1" ht="15.7" x14ac:dyDescent="0.55000000000000004">
      <c r="C83" s="51"/>
      <c r="D83" s="51"/>
      <c r="E83" s="51"/>
      <c r="F83" s="123"/>
      <c r="G83" s="129"/>
    </row>
    <row r="84" spans="3:7" s="58" customFormat="1" ht="15.7" x14ac:dyDescent="0.55000000000000004">
      <c r="C84" s="51"/>
      <c r="D84" s="51"/>
      <c r="E84" s="51"/>
      <c r="F84" s="123"/>
      <c r="G84" s="129"/>
    </row>
    <row r="85" spans="3:7" s="58" customFormat="1" ht="15.7" x14ac:dyDescent="0.55000000000000004">
      <c r="C85" s="51"/>
      <c r="D85" s="51"/>
      <c r="E85" s="51"/>
      <c r="F85" s="123"/>
      <c r="G85" s="129"/>
    </row>
    <row r="86" spans="3:7" s="58" customFormat="1" ht="15.7" x14ac:dyDescent="0.55000000000000004">
      <c r="C86" s="51"/>
      <c r="D86" s="51"/>
      <c r="E86" s="51"/>
      <c r="F86" s="123"/>
      <c r="G86" s="129"/>
    </row>
    <row r="87" spans="3:7" s="58" customFormat="1" ht="15.7" x14ac:dyDescent="0.55000000000000004">
      <c r="C87" s="51"/>
      <c r="D87" s="51"/>
      <c r="E87" s="51"/>
      <c r="F87" s="123"/>
      <c r="G87" s="129"/>
    </row>
    <row r="88" spans="3:7" s="58" customFormat="1" ht="15.7" x14ac:dyDescent="0.55000000000000004">
      <c r="C88" s="51"/>
      <c r="D88" s="51"/>
      <c r="E88" s="51"/>
      <c r="F88" s="123"/>
      <c r="G88" s="129"/>
    </row>
    <row r="89" spans="3:7" s="58" customFormat="1" ht="15.7" x14ac:dyDescent="0.55000000000000004">
      <c r="C89" s="51"/>
      <c r="D89" s="51"/>
      <c r="E89" s="51"/>
      <c r="F89" s="123"/>
      <c r="G89" s="129"/>
    </row>
    <row r="90" spans="3:7" s="58" customFormat="1" ht="15.7" x14ac:dyDescent="0.55000000000000004">
      <c r="C90" s="51"/>
      <c r="D90" s="51"/>
      <c r="E90" s="51"/>
      <c r="F90" s="123"/>
      <c r="G90" s="129"/>
    </row>
    <row r="91" spans="3:7" s="58" customFormat="1" ht="15.7" x14ac:dyDescent="0.55000000000000004">
      <c r="C91" s="51"/>
      <c r="D91" s="51"/>
      <c r="E91" s="51"/>
      <c r="F91" s="123"/>
      <c r="G91" s="129"/>
    </row>
    <row r="92" spans="3:7" s="58" customFormat="1" ht="15.7" x14ac:dyDescent="0.55000000000000004">
      <c r="C92" s="51"/>
      <c r="D92" s="51"/>
      <c r="E92" s="51"/>
      <c r="F92" s="123"/>
      <c r="G92" s="129"/>
    </row>
    <row r="93" spans="3:7" s="58" customFormat="1" ht="15.7" x14ac:dyDescent="0.55000000000000004">
      <c r="C93" s="51"/>
      <c r="D93" s="51"/>
      <c r="E93" s="51"/>
      <c r="F93" s="123"/>
      <c r="G93" s="129"/>
    </row>
    <row r="94" spans="3:7" s="58" customFormat="1" ht="15.7" x14ac:dyDescent="0.55000000000000004">
      <c r="C94" s="51"/>
      <c r="D94" s="51"/>
      <c r="E94" s="51"/>
      <c r="F94" s="123"/>
      <c r="G94" s="129"/>
    </row>
    <row r="95" spans="3:7" s="58" customFormat="1" ht="15.7" x14ac:dyDescent="0.55000000000000004">
      <c r="C95" s="51"/>
      <c r="D95" s="51"/>
      <c r="E95" s="51"/>
      <c r="F95" s="123"/>
      <c r="G95" s="129"/>
    </row>
    <row r="96" spans="3:7" s="58" customFormat="1" ht="15.7" x14ac:dyDescent="0.55000000000000004">
      <c r="C96" s="51"/>
      <c r="D96" s="51"/>
      <c r="E96" s="51"/>
      <c r="F96" s="123"/>
      <c r="G96" s="129"/>
    </row>
    <row r="97" spans="3:7" s="58" customFormat="1" ht="15.7" x14ac:dyDescent="0.55000000000000004">
      <c r="C97" s="51"/>
      <c r="D97" s="51"/>
      <c r="E97" s="51"/>
      <c r="F97" s="123"/>
      <c r="G97" s="129"/>
    </row>
    <row r="98" spans="3:7" s="58" customFormat="1" ht="15.7" x14ac:dyDescent="0.55000000000000004">
      <c r="C98" s="51"/>
      <c r="D98" s="51"/>
      <c r="E98" s="51"/>
      <c r="F98" s="123"/>
      <c r="G98" s="129"/>
    </row>
    <row r="99" spans="3:7" s="58" customFormat="1" ht="15.7" x14ac:dyDescent="0.55000000000000004">
      <c r="C99" s="51"/>
      <c r="D99" s="51"/>
      <c r="E99" s="51"/>
      <c r="F99" s="123"/>
      <c r="G99" s="129"/>
    </row>
    <row r="100" spans="3:7" s="58" customFormat="1" ht="15.7" x14ac:dyDescent="0.55000000000000004">
      <c r="C100" s="51"/>
      <c r="D100" s="51"/>
      <c r="E100" s="51"/>
      <c r="F100" s="123"/>
      <c r="G100" s="129"/>
    </row>
    <row r="101" spans="3:7" s="58" customFormat="1" ht="15.7" x14ac:dyDescent="0.55000000000000004">
      <c r="C101" s="51"/>
      <c r="D101" s="51"/>
      <c r="E101" s="51"/>
      <c r="F101" s="123"/>
      <c r="G101" s="129"/>
    </row>
    <row r="102" spans="3:7" s="58" customFormat="1" ht="15.7" x14ac:dyDescent="0.55000000000000004">
      <c r="C102" s="51"/>
      <c r="D102" s="51"/>
      <c r="E102" s="51"/>
      <c r="F102" s="123"/>
      <c r="G102" s="129"/>
    </row>
    <row r="103" spans="3:7" s="58" customFormat="1" ht="15.7" x14ac:dyDescent="0.55000000000000004">
      <c r="C103" s="51"/>
      <c r="D103" s="51"/>
      <c r="E103" s="51"/>
      <c r="F103" s="123"/>
      <c r="G103" s="129"/>
    </row>
    <row r="104" spans="3:7" s="58" customFormat="1" ht="15.7" x14ac:dyDescent="0.55000000000000004">
      <c r="C104" s="51"/>
      <c r="D104" s="51"/>
      <c r="E104" s="51"/>
      <c r="F104" s="123"/>
      <c r="G104" s="129"/>
    </row>
    <row r="105" spans="3:7" s="58" customFormat="1" ht="15.7" x14ac:dyDescent="0.55000000000000004">
      <c r="C105" s="51"/>
      <c r="D105" s="51"/>
      <c r="E105" s="51"/>
      <c r="F105" s="123"/>
      <c r="G105" s="129"/>
    </row>
    <row r="106" spans="3:7" s="58" customFormat="1" ht="15.7" x14ac:dyDescent="0.55000000000000004">
      <c r="C106" s="51"/>
      <c r="D106" s="51"/>
      <c r="E106" s="51"/>
      <c r="F106" s="123"/>
      <c r="G106" s="129"/>
    </row>
    <row r="107" spans="3:7" s="58" customFormat="1" ht="15.7" x14ac:dyDescent="0.55000000000000004">
      <c r="C107" s="51"/>
      <c r="D107" s="51"/>
      <c r="E107" s="51"/>
      <c r="F107" s="123"/>
      <c r="G107" s="129"/>
    </row>
    <row r="108" spans="3:7" s="58" customFormat="1" ht="15.7" x14ac:dyDescent="0.55000000000000004">
      <c r="C108" s="51"/>
      <c r="D108" s="51"/>
      <c r="E108" s="51"/>
      <c r="F108" s="123"/>
      <c r="G108" s="129"/>
    </row>
    <row r="109" spans="3:7" s="58" customFormat="1" ht="15.7" x14ac:dyDescent="0.55000000000000004">
      <c r="C109" s="51"/>
      <c r="D109" s="51"/>
      <c r="E109" s="51"/>
      <c r="F109" s="123"/>
      <c r="G109" s="129"/>
    </row>
    <row r="110" spans="3:7" s="58" customFormat="1" ht="15.7" x14ac:dyDescent="0.55000000000000004">
      <c r="C110" s="51"/>
      <c r="D110" s="51"/>
      <c r="E110" s="51"/>
      <c r="F110" s="123"/>
      <c r="G110" s="129"/>
    </row>
    <row r="111" spans="3:7" s="58" customFormat="1" ht="15.7" x14ac:dyDescent="0.55000000000000004">
      <c r="C111" s="51"/>
      <c r="D111" s="51"/>
      <c r="E111" s="51"/>
      <c r="F111" s="123"/>
      <c r="G111" s="129"/>
    </row>
    <row r="112" spans="3:7" s="58" customFormat="1" ht="15.7" x14ac:dyDescent="0.55000000000000004">
      <c r="C112" s="51"/>
      <c r="D112" s="51"/>
      <c r="E112" s="51"/>
      <c r="F112" s="123"/>
      <c r="G112" s="129"/>
    </row>
    <row r="113" spans="3:7" s="58" customFormat="1" ht="15.7" x14ac:dyDescent="0.55000000000000004">
      <c r="C113" s="51"/>
      <c r="D113" s="51"/>
      <c r="E113" s="51"/>
      <c r="F113" s="123"/>
      <c r="G113" s="129"/>
    </row>
    <row r="114" spans="3:7" s="58" customFormat="1" ht="15.7" x14ac:dyDescent="0.55000000000000004">
      <c r="C114" s="51"/>
      <c r="D114" s="51"/>
      <c r="E114" s="51"/>
      <c r="F114" s="123"/>
      <c r="G114" s="129"/>
    </row>
    <row r="115" spans="3:7" s="58" customFormat="1" ht="15.7" x14ac:dyDescent="0.55000000000000004">
      <c r="C115" s="51"/>
      <c r="D115" s="51"/>
      <c r="E115" s="51"/>
      <c r="F115" s="123"/>
      <c r="G115" s="129"/>
    </row>
    <row r="116" spans="3:7" s="58" customFormat="1" ht="15.7" x14ac:dyDescent="0.55000000000000004">
      <c r="C116" s="51"/>
      <c r="D116" s="51"/>
      <c r="E116" s="51"/>
      <c r="F116" s="123"/>
      <c r="G116" s="129"/>
    </row>
    <row r="117" spans="3:7" s="58" customFormat="1" ht="15.7" x14ac:dyDescent="0.55000000000000004">
      <c r="C117" s="51"/>
      <c r="D117" s="51"/>
      <c r="E117" s="51"/>
      <c r="F117" s="123"/>
      <c r="G117" s="129"/>
    </row>
    <row r="118" spans="3:7" s="58" customFormat="1" ht="15.7" x14ac:dyDescent="0.55000000000000004">
      <c r="C118" s="51"/>
      <c r="D118" s="51"/>
      <c r="E118" s="51"/>
      <c r="F118" s="123"/>
      <c r="G118" s="129"/>
    </row>
    <row r="119" spans="3:7" s="58" customFormat="1" ht="15.7" x14ac:dyDescent="0.55000000000000004">
      <c r="C119" s="51"/>
      <c r="D119" s="51"/>
      <c r="E119" s="51"/>
      <c r="F119" s="123"/>
      <c r="G119" s="129"/>
    </row>
    <row r="120" spans="3:7" s="58" customFormat="1" ht="15.7" x14ac:dyDescent="0.55000000000000004">
      <c r="C120" s="51"/>
      <c r="D120" s="51"/>
      <c r="E120" s="51"/>
      <c r="F120" s="123"/>
      <c r="G120" s="129"/>
    </row>
    <row r="121" spans="3:7" s="58" customFormat="1" ht="15.7" x14ac:dyDescent="0.55000000000000004">
      <c r="C121" s="51"/>
      <c r="D121" s="51"/>
      <c r="E121" s="51"/>
      <c r="F121" s="123"/>
      <c r="G121" s="129"/>
    </row>
    <row r="122" spans="3:7" s="58" customFormat="1" ht="15.7" x14ac:dyDescent="0.55000000000000004">
      <c r="C122" s="51"/>
      <c r="D122" s="51"/>
      <c r="E122" s="51"/>
      <c r="F122" s="123"/>
      <c r="G122" s="129"/>
    </row>
    <row r="123" spans="3:7" s="58" customFormat="1" ht="15.7" x14ac:dyDescent="0.55000000000000004">
      <c r="C123" s="51"/>
      <c r="D123" s="51"/>
      <c r="E123" s="51"/>
      <c r="F123" s="123"/>
      <c r="G123" s="129"/>
    </row>
    <row r="124" spans="3:7" s="58" customFormat="1" ht="15.7" x14ac:dyDescent="0.55000000000000004">
      <c r="C124" s="51"/>
      <c r="D124" s="51"/>
      <c r="E124" s="51"/>
      <c r="F124" s="123"/>
      <c r="G124" s="129"/>
    </row>
    <row r="125" spans="3:7" s="58" customFormat="1" ht="15.7" x14ac:dyDescent="0.55000000000000004">
      <c r="C125" s="51"/>
      <c r="D125" s="51"/>
      <c r="E125" s="51"/>
      <c r="F125" s="123"/>
      <c r="G125" s="129"/>
    </row>
    <row r="126" spans="3:7" s="58" customFormat="1" ht="15.7" x14ac:dyDescent="0.55000000000000004">
      <c r="C126" s="51"/>
      <c r="D126" s="51"/>
      <c r="E126" s="51"/>
      <c r="F126" s="123"/>
      <c r="G126" s="129"/>
    </row>
    <row r="127" spans="3:7" s="58" customFormat="1" ht="15.7" x14ac:dyDescent="0.55000000000000004">
      <c r="C127" s="51"/>
      <c r="D127" s="51"/>
      <c r="E127" s="51"/>
      <c r="F127" s="123"/>
      <c r="G127" s="129"/>
    </row>
    <row r="128" spans="3:7" s="58" customFormat="1" ht="15.7" x14ac:dyDescent="0.55000000000000004">
      <c r="C128" s="51"/>
      <c r="D128" s="51"/>
      <c r="E128" s="51"/>
      <c r="F128" s="123"/>
      <c r="G128" s="129"/>
    </row>
    <row r="129" spans="3:7" s="58" customFormat="1" ht="15.7" x14ac:dyDescent="0.55000000000000004">
      <c r="C129" s="51"/>
      <c r="D129" s="51"/>
      <c r="E129" s="51"/>
      <c r="F129" s="123"/>
      <c r="G129" s="129"/>
    </row>
    <row r="130" spans="3:7" s="58" customFormat="1" ht="15.7" x14ac:dyDescent="0.55000000000000004">
      <c r="C130" s="51"/>
      <c r="D130" s="51"/>
      <c r="E130" s="51"/>
      <c r="F130" s="123"/>
      <c r="G130" s="129"/>
    </row>
    <row r="131" spans="3:7" s="58" customFormat="1" ht="15.7" x14ac:dyDescent="0.55000000000000004">
      <c r="C131" s="51"/>
      <c r="D131" s="51"/>
      <c r="E131" s="51"/>
      <c r="F131" s="123"/>
      <c r="G131" s="129"/>
    </row>
    <row r="132" spans="3:7" s="58" customFormat="1" ht="15.7" x14ac:dyDescent="0.55000000000000004">
      <c r="C132" s="51"/>
      <c r="D132" s="51"/>
      <c r="E132" s="51"/>
      <c r="F132" s="123"/>
      <c r="G132" s="129"/>
    </row>
    <row r="133" spans="3:7" s="58" customFormat="1" ht="15.7" x14ac:dyDescent="0.55000000000000004">
      <c r="C133" s="51"/>
      <c r="D133" s="51"/>
      <c r="E133" s="51"/>
      <c r="F133" s="123"/>
      <c r="G133" s="129"/>
    </row>
    <row r="134" spans="3:7" s="58" customFormat="1" ht="15.7" x14ac:dyDescent="0.55000000000000004">
      <c r="C134" s="51"/>
      <c r="D134" s="51"/>
      <c r="E134" s="51"/>
      <c r="F134" s="123"/>
      <c r="G134" s="129"/>
    </row>
    <row r="135" spans="3:7" s="58" customFormat="1" ht="15.7" x14ac:dyDescent="0.55000000000000004">
      <c r="C135" s="51"/>
      <c r="D135" s="51"/>
      <c r="E135" s="51"/>
      <c r="F135" s="123"/>
      <c r="G135" s="129"/>
    </row>
    <row r="136" spans="3:7" s="58" customFormat="1" ht="15.7" x14ac:dyDescent="0.55000000000000004">
      <c r="C136" s="51"/>
      <c r="D136" s="51"/>
      <c r="E136" s="51"/>
      <c r="F136" s="123"/>
      <c r="G136" s="129"/>
    </row>
    <row r="137" spans="3:7" s="58" customFormat="1" ht="15.7" x14ac:dyDescent="0.55000000000000004">
      <c r="C137" s="51"/>
      <c r="D137" s="51"/>
      <c r="E137" s="51"/>
      <c r="F137" s="123"/>
      <c r="G137" s="129"/>
    </row>
    <row r="138" spans="3:7" s="58" customFormat="1" ht="15.7" x14ac:dyDescent="0.55000000000000004">
      <c r="C138" s="51"/>
      <c r="D138" s="51"/>
      <c r="E138" s="51"/>
      <c r="F138" s="123"/>
      <c r="G138" s="129"/>
    </row>
    <row r="139" spans="3:7" s="58" customFormat="1" ht="15.7" x14ac:dyDescent="0.55000000000000004">
      <c r="C139" s="51"/>
      <c r="D139" s="51"/>
      <c r="E139" s="51"/>
      <c r="F139" s="123"/>
      <c r="G139" s="129"/>
    </row>
    <row r="140" spans="3:7" s="58" customFormat="1" ht="15.7" x14ac:dyDescent="0.55000000000000004">
      <c r="C140" s="51"/>
      <c r="D140" s="51"/>
      <c r="E140" s="51"/>
      <c r="F140" s="123"/>
      <c r="G140" s="129"/>
    </row>
    <row r="141" spans="3:7" s="58" customFormat="1" ht="15.7" x14ac:dyDescent="0.55000000000000004">
      <c r="C141" s="51"/>
      <c r="D141" s="51"/>
      <c r="E141" s="51"/>
      <c r="F141" s="123"/>
      <c r="G141" s="129"/>
    </row>
    <row r="142" spans="3:7" s="58" customFormat="1" ht="15.7" x14ac:dyDescent="0.55000000000000004">
      <c r="C142" s="51"/>
      <c r="D142" s="51"/>
      <c r="E142" s="51"/>
      <c r="F142" s="123"/>
      <c r="G142" s="129"/>
    </row>
    <row r="143" spans="3:7" s="58" customFormat="1" ht="15.7" x14ac:dyDescent="0.55000000000000004">
      <c r="C143" s="51"/>
      <c r="D143" s="51"/>
      <c r="E143" s="51"/>
      <c r="F143" s="123"/>
      <c r="G143" s="129"/>
    </row>
    <row r="144" spans="3:7" s="58" customFormat="1" ht="15.7" x14ac:dyDescent="0.55000000000000004">
      <c r="C144" s="51"/>
      <c r="D144" s="51"/>
      <c r="E144" s="51"/>
      <c r="F144" s="123"/>
      <c r="G144" s="129"/>
    </row>
    <row r="145" spans="3:7" s="58" customFormat="1" ht="15.7" x14ac:dyDescent="0.55000000000000004">
      <c r="C145" s="51"/>
      <c r="D145" s="51"/>
      <c r="E145" s="51"/>
      <c r="F145" s="123"/>
      <c r="G145" s="129"/>
    </row>
    <row r="146" spans="3:7" s="58" customFormat="1" ht="15.7" x14ac:dyDescent="0.55000000000000004">
      <c r="C146" s="51"/>
      <c r="D146" s="51"/>
      <c r="E146" s="51"/>
      <c r="F146" s="123"/>
      <c r="G146" s="129"/>
    </row>
    <row r="147" spans="3:7" s="58" customFormat="1" ht="15.7" x14ac:dyDescent="0.55000000000000004">
      <c r="C147" s="51"/>
      <c r="D147" s="51"/>
      <c r="E147" s="51"/>
      <c r="F147" s="123"/>
      <c r="G147" s="129"/>
    </row>
    <row r="148" spans="3:7" s="58" customFormat="1" ht="15.7" x14ac:dyDescent="0.55000000000000004">
      <c r="C148" s="51"/>
      <c r="D148" s="51"/>
      <c r="E148" s="51"/>
      <c r="F148" s="123"/>
      <c r="G148" s="129"/>
    </row>
    <row r="149" spans="3:7" s="58" customFormat="1" ht="15.7" x14ac:dyDescent="0.55000000000000004">
      <c r="C149" s="51"/>
      <c r="D149" s="51"/>
      <c r="E149" s="51"/>
      <c r="F149" s="123"/>
      <c r="G149" s="129"/>
    </row>
    <row r="150" spans="3:7" s="58" customFormat="1" ht="15.7" x14ac:dyDescent="0.55000000000000004">
      <c r="C150" s="51"/>
      <c r="D150" s="51"/>
      <c r="E150" s="51"/>
      <c r="F150" s="123"/>
      <c r="G150" s="129"/>
    </row>
    <row r="151" spans="3:7" s="58" customFormat="1" ht="15.7" x14ac:dyDescent="0.55000000000000004">
      <c r="C151" s="51"/>
      <c r="D151" s="51"/>
      <c r="E151" s="51"/>
      <c r="F151" s="123"/>
      <c r="G151" s="129"/>
    </row>
    <row r="152" spans="3:7" s="58" customFormat="1" ht="15.7" x14ac:dyDescent="0.55000000000000004">
      <c r="C152" s="51"/>
      <c r="D152" s="51"/>
      <c r="E152" s="51"/>
      <c r="F152" s="123"/>
      <c r="G152" s="129"/>
    </row>
    <row r="153" spans="3:7" s="58" customFormat="1" ht="15.7" x14ac:dyDescent="0.55000000000000004">
      <c r="C153" s="51"/>
      <c r="D153" s="51"/>
      <c r="E153" s="51"/>
      <c r="F153" s="123"/>
      <c r="G153" s="129"/>
    </row>
    <row r="154" spans="3:7" s="58" customFormat="1" ht="15.7" x14ac:dyDescent="0.55000000000000004">
      <c r="C154" s="51"/>
      <c r="D154" s="51"/>
      <c r="E154" s="51"/>
      <c r="F154" s="123"/>
      <c r="G154" s="129"/>
    </row>
    <row r="155" spans="3:7" s="58" customFormat="1" ht="15.7" x14ac:dyDescent="0.55000000000000004">
      <c r="C155" s="51"/>
      <c r="D155" s="51"/>
      <c r="E155" s="51"/>
      <c r="F155" s="123"/>
      <c r="G155" s="129"/>
    </row>
    <row r="156" spans="3:7" s="58" customFormat="1" ht="15.7" x14ac:dyDescent="0.55000000000000004">
      <c r="C156" s="51"/>
      <c r="D156" s="51"/>
      <c r="E156" s="51"/>
      <c r="F156" s="123"/>
      <c r="G156" s="129"/>
    </row>
    <row r="157" spans="3:7" s="58" customFormat="1" ht="15.7" x14ac:dyDescent="0.55000000000000004">
      <c r="C157" s="51"/>
      <c r="D157" s="51"/>
      <c r="E157" s="51"/>
      <c r="F157" s="123"/>
      <c r="G157" s="129"/>
    </row>
    <row r="158" spans="3:7" s="58" customFormat="1" ht="15.7" x14ac:dyDescent="0.55000000000000004">
      <c r="C158" s="51"/>
      <c r="D158" s="51"/>
      <c r="E158" s="51"/>
      <c r="F158" s="123"/>
      <c r="G158" s="129"/>
    </row>
    <row r="159" spans="3:7" s="58" customFormat="1" ht="15.7" x14ac:dyDescent="0.55000000000000004">
      <c r="C159" s="51"/>
      <c r="D159" s="51"/>
      <c r="E159" s="51"/>
      <c r="F159" s="123"/>
      <c r="G159" s="129"/>
    </row>
    <row r="160" spans="3:7" s="58" customFormat="1" ht="15.7" x14ac:dyDescent="0.55000000000000004">
      <c r="C160" s="51"/>
      <c r="D160" s="51"/>
      <c r="E160" s="51"/>
      <c r="F160" s="123"/>
      <c r="G160" s="129"/>
    </row>
    <row r="161" spans="3:7" s="58" customFormat="1" ht="15.7" x14ac:dyDescent="0.55000000000000004">
      <c r="C161" s="51"/>
      <c r="D161" s="51"/>
      <c r="E161" s="51"/>
      <c r="F161" s="123"/>
      <c r="G161" s="129"/>
    </row>
    <row r="162" spans="3:7" s="58" customFormat="1" ht="15.7" x14ac:dyDescent="0.55000000000000004">
      <c r="C162" s="51"/>
      <c r="D162" s="51"/>
      <c r="E162" s="51"/>
      <c r="F162" s="123"/>
      <c r="G162" s="129"/>
    </row>
    <row r="163" spans="3:7" s="58" customFormat="1" ht="15.7" x14ac:dyDescent="0.55000000000000004">
      <c r="C163" s="51"/>
      <c r="D163" s="51"/>
      <c r="E163" s="51"/>
      <c r="F163" s="123"/>
      <c r="G163" s="129"/>
    </row>
    <row r="164" spans="3:7" s="58" customFormat="1" ht="15.7" x14ac:dyDescent="0.55000000000000004">
      <c r="C164" s="51"/>
      <c r="D164" s="51"/>
      <c r="E164" s="51"/>
      <c r="F164" s="123"/>
      <c r="G164" s="129"/>
    </row>
    <row r="165" spans="3:7" s="58" customFormat="1" ht="15.7" x14ac:dyDescent="0.55000000000000004">
      <c r="C165" s="51"/>
      <c r="D165" s="51"/>
      <c r="E165" s="51"/>
      <c r="F165" s="123"/>
      <c r="G165" s="129"/>
    </row>
    <row r="166" spans="3:7" s="58" customFormat="1" ht="15.7" x14ac:dyDescent="0.55000000000000004">
      <c r="C166" s="51"/>
      <c r="D166" s="51"/>
      <c r="E166" s="51"/>
      <c r="F166" s="123"/>
      <c r="G166" s="129"/>
    </row>
    <row r="167" spans="3:7" s="58" customFormat="1" ht="15.7" x14ac:dyDescent="0.55000000000000004">
      <c r="C167" s="51"/>
      <c r="D167" s="51"/>
      <c r="E167" s="51"/>
      <c r="F167" s="123"/>
      <c r="G167" s="129"/>
    </row>
    <row r="168" spans="3:7" s="58" customFormat="1" ht="15.7" x14ac:dyDescent="0.55000000000000004">
      <c r="C168" s="51"/>
      <c r="D168" s="51"/>
      <c r="E168" s="51"/>
      <c r="F168" s="123"/>
      <c r="G168" s="129"/>
    </row>
    <row r="169" spans="3:7" s="58" customFormat="1" ht="15.7" x14ac:dyDescent="0.55000000000000004">
      <c r="C169" s="51"/>
      <c r="D169" s="51"/>
      <c r="E169" s="51"/>
      <c r="F169" s="123"/>
      <c r="G169" s="129"/>
    </row>
    <row r="170" spans="3:7" s="58" customFormat="1" ht="15.7" x14ac:dyDescent="0.55000000000000004">
      <c r="C170" s="51"/>
      <c r="D170" s="51"/>
      <c r="E170" s="51"/>
      <c r="F170" s="123"/>
      <c r="G170" s="129"/>
    </row>
    <row r="171" spans="3:7" s="58" customFormat="1" ht="15.7" x14ac:dyDescent="0.55000000000000004">
      <c r="C171" s="51"/>
      <c r="D171" s="51"/>
      <c r="E171" s="51"/>
      <c r="F171" s="123"/>
      <c r="G171" s="129"/>
    </row>
    <row r="172" spans="3:7" s="58" customFormat="1" ht="15.7" x14ac:dyDescent="0.55000000000000004">
      <c r="C172" s="51"/>
      <c r="D172" s="51"/>
      <c r="E172" s="51"/>
      <c r="F172" s="123"/>
      <c r="G172" s="129"/>
    </row>
    <row r="173" spans="3:7" s="58" customFormat="1" ht="15.7" x14ac:dyDescent="0.55000000000000004">
      <c r="C173" s="51"/>
      <c r="D173" s="51"/>
      <c r="E173" s="51"/>
      <c r="F173" s="123"/>
      <c r="G173" s="129"/>
    </row>
    <row r="174" spans="3:7" s="58" customFormat="1" ht="15.7" x14ac:dyDescent="0.55000000000000004">
      <c r="C174" s="51"/>
      <c r="D174" s="51"/>
      <c r="E174" s="51"/>
      <c r="F174" s="123"/>
      <c r="G174" s="129"/>
    </row>
    <row r="175" spans="3:7" s="58" customFormat="1" ht="15.7" x14ac:dyDescent="0.55000000000000004">
      <c r="C175" s="51"/>
      <c r="D175" s="51"/>
      <c r="E175" s="51"/>
      <c r="F175" s="123"/>
      <c r="G175" s="129"/>
    </row>
    <row r="176" spans="3:7" s="58" customFormat="1" ht="15.7" x14ac:dyDescent="0.55000000000000004">
      <c r="C176" s="51"/>
      <c r="D176" s="51"/>
      <c r="E176" s="51"/>
      <c r="F176" s="123"/>
      <c r="G176" s="129"/>
    </row>
    <row r="177" spans="3:7" s="58" customFormat="1" ht="15.7" x14ac:dyDescent="0.55000000000000004">
      <c r="C177" s="51"/>
      <c r="D177" s="51"/>
      <c r="E177" s="51"/>
      <c r="F177" s="123"/>
      <c r="G177" s="129"/>
    </row>
    <row r="178" spans="3:7" s="58" customFormat="1" ht="15.7" x14ac:dyDescent="0.55000000000000004">
      <c r="C178" s="51"/>
      <c r="D178" s="51"/>
      <c r="E178" s="51"/>
      <c r="F178" s="123"/>
      <c r="G178" s="129"/>
    </row>
    <row r="179" spans="3:7" s="58" customFormat="1" ht="15.7" x14ac:dyDescent="0.55000000000000004">
      <c r="C179" s="51"/>
      <c r="D179" s="51"/>
      <c r="E179" s="51"/>
      <c r="F179" s="123"/>
      <c r="G179" s="129"/>
    </row>
    <row r="180" spans="3:7" s="58" customFormat="1" ht="15.7" x14ac:dyDescent="0.55000000000000004">
      <c r="C180" s="51"/>
      <c r="D180" s="51"/>
      <c r="E180" s="51"/>
      <c r="F180" s="123"/>
      <c r="G180" s="129"/>
    </row>
    <row r="181" spans="3:7" s="58" customFormat="1" ht="15.7" x14ac:dyDescent="0.55000000000000004">
      <c r="C181" s="51"/>
      <c r="D181" s="51"/>
      <c r="E181" s="51"/>
      <c r="F181" s="123"/>
      <c r="G181" s="129"/>
    </row>
    <row r="182" spans="3:7" s="58" customFormat="1" ht="15.7" x14ac:dyDescent="0.55000000000000004">
      <c r="C182" s="51"/>
      <c r="D182" s="51"/>
      <c r="E182" s="51"/>
      <c r="F182" s="123"/>
      <c r="G182" s="129"/>
    </row>
    <row r="183" spans="3:7" s="58" customFormat="1" ht="15.7" x14ac:dyDescent="0.55000000000000004">
      <c r="C183" s="51"/>
      <c r="D183" s="51"/>
      <c r="E183" s="51"/>
      <c r="F183" s="123"/>
      <c r="G183" s="129"/>
    </row>
    <row r="184" spans="3:7" s="58" customFormat="1" ht="15.7" x14ac:dyDescent="0.55000000000000004">
      <c r="C184" s="51"/>
      <c r="D184" s="51"/>
      <c r="E184" s="51"/>
      <c r="F184" s="123"/>
      <c r="G184" s="129"/>
    </row>
    <row r="185" spans="3:7" s="58" customFormat="1" ht="15.7" x14ac:dyDescent="0.55000000000000004">
      <c r="C185" s="51"/>
      <c r="D185" s="51"/>
      <c r="E185" s="51"/>
      <c r="F185" s="123"/>
      <c r="G185" s="129"/>
    </row>
    <row r="186" spans="3:7" s="58" customFormat="1" ht="15.7" x14ac:dyDescent="0.55000000000000004">
      <c r="C186" s="51"/>
      <c r="D186" s="51"/>
      <c r="E186" s="51"/>
      <c r="F186" s="123"/>
      <c r="G186" s="129"/>
    </row>
    <row r="187" spans="3:7" s="58" customFormat="1" ht="15.7" x14ac:dyDescent="0.55000000000000004">
      <c r="C187" s="51"/>
      <c r="D187" s="51"/>
      <c r="E187" s="51"/>
      <c r="F187" s="123"/>
      <c r="G187" s="129"/>
    </row>
    <row r="188" spans="3:7" s="58" customFormat="1" ht="15.7" x14ac:dyDescent="0.55000000000000004">
      <c r="C188" s="51"/>
      <c r="D188" s="51"/>
      <c r="E188" s="51"/>
      <c r="F188" s="123"/>
      <c r="G188" s="129"/>
    </row>
    <row r="189" spans="3:7" s="58" customFormat="1" ht="15.7" x14ac:dyDescent="0.55000000000000004">
      <c r="C189" s="51"/>
      <c r="D189" s="51"/>
      <c r="E189" s="51"/>
      <c r="F189" s="123"/>
      <c r="G189" s="129"/>
    </row>
    <row r="190" spans="3:7" s="58" customFormat="1" ht="15.7" x14ac:dyDescent="0.55000000000000004">
      <c r="C190" s="51"/>
      <c r="D190" s="51"/>
      <c r="E190" s="51"/>
      <c r="F190" s="123"/>
      <c r="G190" s="129"/>
    </row>
    <row r="191" spans="3:7" s="58" customFormat="1" ht="15.7" x14ac:dyDescent="0.55000000000000004">
      <c r="C191" s="51"/>
      <c r="D191" s="51"/>
      <c r="E191" s="51"/>
      <c r="F191" s="123"/>
      <c r="G191" s="129"/>
    </row>
    <row r="192" spans="3:7" s="58" customFormat="1" ht="15.7" x14ac:dyDescent="0.55000000000000004">
      <c r="C192" s="51"/>
      <c r="D192" s="51"/>
      <c r="E192" s="51"/>
      <c r="F192" s="123"/>
      <c r="G192" s="129"/>
    </row>
    <row r="193" spans="3:7" s="58" customFormat="1" ht="15.7" x14ac:dyDescent="0.55000000000000004">
      <c r="C193" s="51"/>
      <c r="D193" s="51"/>
      <c r="E193" s="51"/>
      <c r="F193" s="123"/>
      <c r="G193" s="129"/>
    </row>
    <row r="194" spans="3:7" s="58" customFormat="1" ht="15.7" x14ac:dyDescent="0.55000000000000004">
      <c r="C194" s="51"/>
      <c r="D194" s="51"/>
      <c r="E194" s="51"/>
      <c r="F194" s="123"/>
      <c r="G194" s="129"/>
    </row>
    <row r="195" spans="3:7" s="58" customFormat="1" ht="15.7" x14ac:dyDescent="0.55000000000000004">
      <c r="C195" s="51"/>
      <c r="D195" s="51"/>
      <c r="E195" s="51"/>
      <c r="F195" s="123"/>
      <c r="G195" s="129"/>
    </row>
    <row r="196" spans="3:7" s="58" customFormat="1" ht="15.7" x14ac:dyDescent="0.55000000000000004">
      <c r="C196" s="51"/>
      <c r="D196" s="51"/>
      <c r="E196" s="51"/>
      <c r="F196" s="123"/>
      <c r="G196" s="129"/>
    </row>
    <row r="197" spans="3:7" s="58" customFormat="1" ht="15.7" x14ac:dyDescent="0.55000000000000004">
      <c r="C197" s="51"/>
      <c r="D197" s="51"/>
      <c r="E197" s="51"/>
      <c r="F197" s="123"/>
      <c r="G197" s="129"/>
    </row>
    <row r="198" spans="3:7" s="58" customFormat="1" ht="15.7" x14ac:dyDescent="0.55000000000000004">
      <c r="C198" s="51"/>
      <c r="D198" s="51"/>
      <c r="E198" s="51"/>
      <c r="F198" s="123"/>
      <c r="G198" s="129"/>
    </row>
    <row r="199" spans="3:7" s="58" customFormat="1" ht="15.7" x14ac:dyDescent="0.55000000000000004">
      <c r="C199" s="51"/>
      <c r="D199" s="51"/>
      <c r="E199" s="51"/>
      <c r="F199" s="123"/>
      <c r="G199" s="129"/>
    </row>
    <row r="200" spans="3:7" s="58" customFormat="1" ht="15.7" x14ac:dyDescent="0.55000000000000004">
      <c r="C200" s="51"/>
      <c r="D200" s="51"/>
      <c r="E200" s="51"/>
      <c r="F200" s="123"/>
      <c r="G200" s="129"/>
    </row>
    <row r="201" spans="3:7" s="58" customFormat="1" ht="15.7" x14ac:dyDescent="0.55000000000000004">
      <c r="C201" s="51"/>
      <c r="D201" s="51"/>
      <c r="E201" s="51"/>
      <c r="F201" s="123"/>
      <c r="G201" s="129"/>
    </row>
    <row r="202" spans="3:7" s="58" customFormat="1" ht="15.7" x14ac:dyDescent="0.55000000000000004">
      <c r="C202" s="51"/>
      <c r="D202" s="51"/>
      <c r="E202" s="51"/>
      <c r="F202" s="123"/>
      <c r="G202" s="129"/>
    </row>
    <row r="203" spans="3:7" s="58" customFormat="1" ht="15.7" x14ac:dyDescent="0.55000000000000004">
      <c r="C203" s="51"/>
      <c r="D203" s="51"/>
      <c r="E203" s="51"/>
      <c r="F203" s="123"/>
      <c r="G203" s="129"/>
    </row>
    <row r="204" spans="3:7" s="58" customFormat="1" ht="15.7" x14ac:dyDescent="0.55000000000000004">
      <c r="C204" s="51"/>
      <c r="D204" s="51"/>
      <c r="E204" s="51"/>
      <c r="F204" s="123"/>
      <c r="G204" s="129"/>
    </row>
    <row r="205" spans="3:7" s="58" customFormat="1" ht="15.7" x14ac:dyDescent="0.55000000000000004">
      <c r="C205" s="51"/>
      <c r="D205" s="51"/>
      <c r="E205" s="51"/>
      <c r="F205" s="123"/>
      <c r="G205" s="129"/>
    </row>
    <row r="206" spans="3:7" s="58" customFormat="1" ht="15.7" x14ac:dyDescent="0.55000000000000004">
      <c r="C206" s="51"/>
      <c r="D206" s="51"/>
      <c r="E206" s="51"/>
      <c r="F206" s="123"/>
      <c r="G206" s="129"/>
    </row>
    <row r="207" spans="3:7" s="58" customFormat="1" ht="15.7" x14ac:dyDescent="0.55000000000000004">
      <c r="C207" s="51"/>
      <c r="D207" s="51"/>
      <c r="E207" s="51"/>
      <c r="F207" s="123"/>
      <c r="G207" s="129"/>
    </row>
    <row r="208" spans="3:7" s="58" customFormat="1" ht="15.7" x14ac:dyDescent="0.55000000000000004">
      <c r="C208" s="51"/>
      <c r="D208" s="51"/>
      <c r="E208" s="51"/>
      <c r="F208" s="123"/>
      <c r="G208" s="129"/>
    </row>
    <row r="209" spans="3:7" s="58" customFormat="1" ht="15.7" x14ac:dyDescent="0.55000000000000004">
      <c r="C209" s="51"/>
      <c r="D209" s="51"/>
      <c r="E209" s="51"/>
      <c r="F209" s="123"/>
      <c r="G209" s="129"/>
    </row>
    <row r="210" spans="3:7" s="58" customFormat="1" ht="15.7" x14ac:dyDescent="0.55000000000000004">
      <c r="C210" s="51"/>
      <c r="D210" s="51"/>
      <c r="E210" s="51"/>
      <c r="F210" s="123"/>
      <c r="G210" s="129"/>
    </row>
    <row r="211" spans="3:7" s="58" customFormat="1" ht="15.7" x14ac:dyDescent="0.55000000000000004">
      <c r="C211" s="51"/>
      <c r="D211" s="51"/>
      <c r="E211" s="51"/>
      <c r="F211" s="123"/>
      <c r="G211" s="129"/>
    </row>
    <row r="212" spans="3:7" s="58" customFormat="1" ht="15.7" x14ac:dyDescent="0.55000000000000004">
      <c r="C212" s="51"/>
      <c r="D212" s="51"/>
      <c r="E212" s="51"/>
      <c r="F212" s="123"/>
      <c r="G212" s="129"/>
    </row>
    <row r="213" spans="3:7" s="58" customFormat="1" ht="15.7" x14ac:dyDescent="0.55000000000000004">
      <c r="C213" s="51"/>
      <c r="D213" s="51"/>
      <c r="E213" s="51"/>
      <c r="F213" s="123"/>
      <c r="G213" s="129"/>
    </row>
    <row r="214" spans="3:7" s="58" customFormat="1" ht="15.7" x14ac:dyDescent="0.55000000000000004">
      <c r="C214" s="51"/>
      <c r="D214" s="51"/>
      <c r="E214" s="51"/>
      <c r="F214" s="123"/>
      <c r="G214" s="129"/>
    </row>
    <row r="215" spans="3:7" s="58" customFormat="1" ht="15.7" x14ac:dyDescent="0.55000000000000004">
      <c r="C215" s="51"/>
      <c r="D215" s="51"/>
      <c r="E215" s="51"/>
      <c r="F215" s="123"/>
      <c r="G215" s="129"/>
    </row>
    <row r="216" spans="3:7" s="58" customFormat="1" ht="15.7" x14ac:dyDescent="0.55000000000000004">
      <c r="C216" s="51"/>
      <c r="D216" s="51"/>
      <c r="E216" s="51"/>
      <c r="F216" s="123"/>
      <c r="G216" s="129"/>
    </row>
    <row r="217" spans="3:7" s="58" customFormat="1" ht="15.7" x14ac:dyDescent="0.55000000000000004">
      <c r="C217" s="51"/>
      <c r="D217" s="51"/>
      <c r="E217" s="51"/>
      <c r="F217" s="123"/>
      <c r="G217" s="129"/>
    </row>
    <row r="218" spans="3:7" s="58" customFormat="1" ht="15.7" x14ac:dyDescent="0.55000000000000004">
      <c r="C218" s="51"/>
      <c r="D218" s="51"/>
      <c r="E218" s="51"/>
      <c r="F218" s="123"/>
      <c r="G218" s="129"/>
    </row>
    <row r="219" spans="3:7" s="58" customFormat="1" ht="15.7" x14ac:dyDescent="0.55000000000000004">
      <c r="C219" s="51"/>
      <c r="D219" s="51"/>
      <c r="E219" s="51"/>
      <c r="F219" s="123"/>
      <c r="G219" s="129"/>
    </row>
    <row r="220" spans="3:7" s="58" customFormat="1" ht="15.7" x14ac:dyDescent="0.55000000000000004">
      <c r="C220" s="51"/>
      <c r="D220" s="51"/>
      <c r="E220" s="51"/>
      <c r="F220" s="123"/>
      <c r="G220" s="129"/>
    </row>
    <row r="221" spans="3:7" s="58" customFormat="1" ht="15.7" x14ac:dyDescent="0.55000000000000004">
      <c r="C221" s="51"/>
      <c r="D221" s="51"/>
      <c r="E221" s="51"/>
      <c r="F221" s="123"/>
      <c r="G221" s="129"/>
    </row>
    <row r="222" spans="3:7" s="58" customFormat="1" ht="15.7" x14ac:dyDescent="0.55000000000000004">
      <c r="C222" s="51"/>
      <c r="D222" s="51"/>
      <c r="E222" s="51"/>
      <c r="F222" s="123"/>
      <c r="G222" s="129"/>
    </row>
    <row r="223" spans="3:7" s="58" customFormat="1" ht="15.7" x14ac:dyDescent="0.55000000000000004">
      <c r="C223" s="51"/>
      <c r="D223" s="51"/>
      <c r="E223" s="51"/>
      <c r="F223" s="123"/>
      <c r="G223" s="129"/>
    </row>
    <row r="224" spans="3:7" s="58" customFormat="1" ht="15.7" x14ac:dyDescent="0.55000000000000004">
      <c r="C224" s="51"/>
      <c r="D224" s="51"/>
      <c r="E224" s="51"/>
      <c r="F224" s="123"/>
      <c r="G224" s="129"/>
    </row>
    <row r="225" spans="3:7" s="58" customFormat="1" ht="15.7" x14ac:dyDescent="0.55000000000000004">
      <c r="C225" s="51"/>
      <c r="D225" s="51"/>
      <c r="E225" s="51"/>
      <c r="F225" s="123"/>
      <c r="G225" s="129"/>
    </row>
    <row r="226" spans="3:7" s="58" customFormat="1" ht="15.7" x14ac:dyDescent="0.55000000000000004">
      <c r="C226" s="51"/>
      <c r="D226" s="51"/>
      <c r="E226" s="51"/>
      <c r="F226" s="123"/>
      <c r="G226" s="129"/>
    </row>
    <row r="227" spans="3:7" s="58" customFormat="1" ht="15.7" x14ac:dyDescent="0.55000000000000004">
      <c r="C227" s="51"/>
      <c r="D227" s="51"/>
      <c r="E227" s="51"/>
      <c r="F227" s="123"/>
      <c r="G227" s="129"/>
    </row>
  </sheetData>
  <sheetProtection algorithmName="SHA-512" hashValue="g7UKoKHoJuKf5bvdQYMjYDaW/jsDrY5SYtdOeWdFTaD6mMnej6WXmfrFXYsH7EDx3Y99hCFFOr42XqK40es1UA==" saltValue="2Ub5jgDuHdKjJYXVJUiCPw==" spinCount="100000" sheet="1" objects="1" scenarios="1"/>
  <mergeCells count="14">
    <mergeCell ref="A38:B38"/>
    <mergeCell ref="A41:B41"/>
    <mergeCell ref="C25:C26"/>
    <mergeCell ref="A27:B27"/>
    <mergeCell ref="C23:C24"/>
    <mergeCell ref="A32:B32"/>
    <mergeCell ref="A34:B34"/>
    <mergeCell ref="A36:B36"/>
    <mergeCell ref="A21:B21"/>
    <mergeCell ref="A6:B6"/>
    <mergeCell ref="A9:B9"/>
    <mergeCell ref="A12:B12"/>
    <mergeCell ref="A16:B16"/>
    <mergeCell ref="A18:B18"/>
  </mergeCells>
  <conditionalFormatting sqref="A6:B45">
    <cfRule type="expression" dxfId="24" priority="1">
      <formula>$F6=$F$4</formula>
    </cfRule>
    <cfRule type="expression" dxfId="23" priority="2">
      <formula>$G6=$G$4</formula>
    </cfRule>
  </conditionalFormatting>
  <conditionalFormatting sqref="G6">
    <cfRule type="expression" dxfId="22" priority="10">
      <formula>G6=G$4</formula>
    </cfRule>
  </conditionalFormatting>
  <conditionalFormatting sqref="G9">
    <cfRule type="expression" dxfId="21" priority="9">
      <formula>G9=G$4</formula>
    </cfRule>
  </conditionalFormatting>
  <conditionalFormatting sqref="G12">
    <cfRule type="expression" dxfId="20" priority="8">
      <formula>G12=G$4</formula>
    </cfRule>
  </conditionalFormatting>
  <conditionalFormatting sqref="G16 G32 G34 G36">
    <cfRule type="expression" dxfId="19" priority="12">
      <formula>G16=$G$4</formula>
    </cfRule>
  </conditionalFormatting>
  <conditionalFormatting sqref="G18">
    <cfRule type="expression" dxfId="18" priority="11">
      <formula>G18=$G$4</formula>
    </cfRule>
  </conditionalFormatting>
  <conditionalFormatting sqref="G21">
    <cfRule type="expression" dxfId="17" priority="7">
      <formula>G21=G$4</formula>
    </cfRule>
  </conditionalFormatting>
  <conditionalFormatting sqref="G27">
    <cfRule type="expression" dxfId="16" priority="6">
      <formula>G27=G$4</formula>
    </cfRule>
  </conditionalFormatting>
  <conditionalFormatting sqref="G38">
    <cfRule type="expression" dxfId="15" priority="5">
      <formula>G38=$G$4</formula>
    </cfRule>
  </conditionalFormatting>
  <conditionalFormatting sqref="G41">
    <cfRule type="expression" dxfId="14" priority="4">
      <formula>G41=G$4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6B076-D981-44D9-9C4E-42546BEEB02B}">
  <sheetPr>
    <tabColor rgb="FFCC9900"/>
  </sheetPr>
  <dimension ref="A1:E138"/>
  <sheetViews>
    <sheetView workbookViewId="0">
      <pane ySplit="4" topLeftCell="A5" activePane="bottomLeft" state="frozen"/>
      <selection activeCell="E20" sqref="E20"/>
      <selection pane="bottomLeft" activeCell="C2" sqref="C2"/>
    </sheetView>
  </sheetViews>
  <sheetFormatPr defaultRowHeight="14.35" x14ac:dyDescent="0.5"/>
  <cols>
    <col min="1" max="1" width="15.8203125" customWidth="1"/>
    <col min="2" max="2" width="51.8203125" customWidth="1"/>
    <col min="3" max="3" width="8.703125" style="61"/>
    <col min="4" max="4" width="8.9375" style="122" hidden="1" customWidth="1"/>
    <col min="5" max="5" width="8.703125" style="127"/>
  </cols>
  <sheetData>
    <row r="1" spans="1:5" ht="28.35" x14ac:dyDescent="0.95">
      <c r="A1" s="161" t="s">
        <v>672</v>
      </c>
      <c r="B1" s="161"/>
      <c r="C1" s="161"/>
      <c r="D1" s="162"/>
    </row>
    <row r="2" spans="1:5" ht="20.7" x14ac:dyDescent="0.7">
      <c r="A2" s="163"/>
      <c r="B2" s="164" t="s">
        <v>1039</v>
      </c>
      <c r="C2" s="165" t="s">
        <v>42</v>
      </c>
      <c r="D2" s="162"/>
    </row>
    <row r="3" spans="1:5" ht="20.7" x14ac:dyDescent="0.7">
      <c r="A3" s="229" t="s">
        <v>673</v>
      </c>
      <c r="B3" s="229"/>
      <c r="C3" s="229"/>
    </row>
    <row r="4" spans="1:5" s="58" customFormat="1" ht="15.7" x14ac:dyDescent="0.55000000000000004">
      <c r="A4" s="57" t="s">
        <v>3</v>
      </c>
      <c r="B4" s="57" t="s">
        <v>4</v>
      </c>
      <c r="C4" s="52" t="s">
        <v>5</v>
      </c>
      <c r="D4" s="6" t="s">
        <v>56</v>
      </c>
      <c r="E4" s="11" t="s">
        <v>929</v>
      </c>
    </row>
    <row r="5" spans="1:5" s="58" customFormat="1" ht="15.7" x14ac:dyDescent="0.55000000000000004">
      <c r="A5" s="118" t="s">
        <v>776</v>
      </c>
      <c r="B5" s="119"/>
      <c r="C5" s="120"/>
      <c r="D5" s="121"/>
      <c r="E5" s="128"/>
    </row>
    <row r="6" spans="1:5" s="58" customFormat="1" ht="15.7" x14ac:dyDescent="0.55000000000000004">
      <c r="A6" s="218" t="s">
        <v>777</v>
      </c>
      <c r="B6" s="218"/>
      <c r="C6" s="59"/>
      <c r="D6" s="121"/>
      <c r="E6" s="124" t="str">
        <f>IF(COUNTIF(D7:D9,$D$4)=COUNTA(A7:A9),$E$4,"")</f>
        <v/>
      </c>
    </row>
    <row r="7" spans="1:5" s="58" customFormat="1" ht="15.7" x14ac:dyDescent="0.55000000000000004">
      <c r="A7" s="60" t="s">
        <v>778</v>
      </c>
      <c r="B7" s="60" t="s">
        <v>1152</v>
      </c>
      <c r="C7" s="50">
        <v>3</v>
      </c>
      <c r="D7" s="121" t="str">
        <f>_xlfn.IFNA(IF(VLOOKUP(INDEX(DIY!$D$8:$D$83,MATCH(A7,DIY!$A$8:$A$83,0)),Tables!$D$2:$E$11,2,FALSE)&gt;=VLOOKUP($C$2,Tables!$D$2:$E$11,2,FALSE),$D$4,""),"")</f>
        <v/>
      </c>
      <c r="E7" s="128"/>
    </row>
    <row r="8" spans="1:5" s="58" customFormat="1" ht="15.7" x14ac:dyDescent="0.55000000000000004">
      <c r="A8" s="60" t="s">
        <v>780</v>
      </c>
      <c r="B8" s="60" t="s">
        <v>781</v>
      </c>
      <c r="C8" s="50">
        <v>3</v>
      </c>
      <c r="D8" s="121" t="str">
        <f>_xlfn.IFNA(IF(VLOOKUP(INDEX(DIY!$D$8:$D$83,MATCH(A8,DIY!$A$8:$A$83,0)),Tables!$D$2:$E$11,2,FALSE)&gt;=VLOOKUP($C$2,Tables!$D$2:$E$11,2,FALSE),$D$4,""),"")</f>
        <v/>
      </c>
      <c r="E8" s="128"/>
    </row>
    <row r="9" spans="1:5" s="58" customFormat="1" ht="15.7" x14ac:dyDescent="0.55000000000000004">
      <c r="A9" s="60" t="s">
        <v>782</v>
      </c>
      <c r="B9" s="60" t="s">
        <v>1153</v>
      </c>
      <c r="C9" s="50">
        <v>3</v>
      </c>
      <c r="D9" s="121" t="str">
        <f>_xlfn.IFNA(IF(VLOOKUP(INDEX(DIY!$D$8:$D$83,MATCH(A9,DIY!$A$8:$A$83,0)),Tables!$D$2:$E$11,2,FALSE)&gt;=VLOOKUP($C$2,Tables!$D$2:$E$11,2,FALSE),$D$4,""),"")</f>
        <v/>
      </c>
      <c r="E9" s="128"/>
    </row>
    <row r="10" spans="1:5" s="58" customFormat="1" ht="15.7" x14ac:dyDescent="0.55000000000000004">
      <c r="A10" s="218" t="s">
        <v>784</v>
      </c>
      <c r="B10" s="218"/>
      <c r="C10" s="59"/>
      <c r="D10" s="121" t="str">
        <f>_xlfn.IFNA(IF(VLOOKUP(INDEX(DIY!$D$8:$D$83,MATCH(A10,DIY!$A$8:$A$83,0)),Tables!$D$2:$E$11,2,FALSE)&gt;=VLOOKUP($C$2,Tables!$D$2:$E$11,2,FALSE),$D$4,""),"")</f>
        <v/>
      </c>
      <c r="E10" s="124" t="str">
        <f>IF(COUNTIF(D11:D13,$D$4)=COUNTA(A11:A13),$E$4,"")</f>
        <v/>
      </c>
    </row>
    <row r="11" spans="1:5" s="58" customFormat="1" ht="15.7" x14ac:dyDescent="0.55000000000000004">
      <c r="A11" s="60" t="s">
        <v>785</v>
      </c>
      <c r="B11" s="60" t="s">
        <v>786</v>
      </c>
      <c r="C11" s="50">
        <v>3</v>
      </c>
      <c r="D11" s="121" t="str">
        <f>_xlfn.IFNA(IF(VLOOKUP(INDEX(DIY!$D$8:$D$83,MATCH(A11,DIY!$A$8:$A$83,0)),Tables!$D$2:$E$11,2,FALSE)&gt;=VLOOKUP($C$2,Tables!$D$2:$E$11,2,FALSE),$D$4,""),"")</f>
        <v/>
      </c>
      <c r="E11" s="128"/>
    </row>
    <row r="12" spans="1:5" s="58" customFormat="1" ht="15.7" x14ac:dyDescent="0.55000000000000004">
      <c r="A12" s="60" t="s">
        <v>787</v>
      </c>
      <c r="B12" s="60" t="s">
        <v>788</v>
      </c>
      <c r="C12" s="50">
        <v>3</v>
      </c>
      <c r="D12" s="121" t="str">
        <f>_xlfn.IFNA(IF(VLOOKUP(INDEX(DIY!$D$8:$D$83,MATCH(A12,DIY!$A$8:$A$83,0)),Tables!$D$2:$E$11,2,FALSE)&gt;=VLOOKUP($C$2,Tables!$D$2:$E$11,2,FALSE),$D$4,""),"")</f>
        <v/>
      </c>
      <c r="E12" s="128"/>
    </row>
    <row r="13" spans="1:5" s="58" customFormat="1" ht="15.7" x14ac:dyDescent="0.55000000000000004">
      <c r="A13" s="60" t="s">
        <v>789</v>
      </c>
      <c r="B13" s="60" t="s">
        <v>790</v>
      </c>
      <c r="C13" s="50">
        <v>3</v>
      </c>
      <c r="D13" s="121" t="str">
        <f>_xlfn.IFNA(IF(VLOOKUP(INDEX(DIY!$D$8:$D$83,MATCH(A13,DIY!$A$8:$A$83,0)),Tables!$D$2:$E$11,2,FALSE)&gt;=VLOOKUP($C$2,Tables!$D$2:$E$11,2,FALSE),$D$4,""),"")</f>
        <v/>
      </c>
      <c r="E13" s="128"/>
    </row>
    <row r="14" spans="1:5" s="58" customFormat="1" ht="15.7" x14ac:dyDescent="0.55000000000000004">
      <c r="A14" s="118" t="s">
        <v>727</v>
      </c>
      <c r="B14" s="119"/>
      <c r="C14" s="120"/>
      <c r="D14" s="121" t="str">
        <f>_xlfn.IFNA(IF(VLOOKUP(INDEX(DIY!$D$8:$D$83,MATCH(A14,DIY!$A$8:$A$83,0)),Tables!$D$2:$E$11,2,FALSE)&gt;=VLOOKUP($C$2,Tables!$D$2:$E$11,2,FALSE),$D$4,""),"")</f>
        <v/>
      </c>
      <c r="E14" s="128"/>
    </row>
    <row r="15" spans="1:5" s="58" customFormat="1" ht="15.7" x14ac:dyDescent="0.55000000000000004">
      <c r="A15" s="226" t="s">
        <v>1154</v>
      </c>
      <c r="B15" s="230"/>
      <c r="C15" s="178"/>
      <c r="D15" s="121" t="str">
        <f>_xlfn.IFNA(IF(VLOOKUP(INDEX(DIY!$D$8:$D$83,MATCH(A15,DIY!$A$8:$A$83,0)),Tables!$D$2:$E$11,2,FALSE)&gt;=VLOOKUP($C$2,Tables!$D$2:$E$11,2,FALSE),$D$4,""),"")</f>
        <v/>
      </c>
      <c r="E15" s="176" t="str">
        <f>IF(COUNTIF(D16:D17,$D$4)+MIN(COUNTIF(D18:D19,$D$4),1)+COUNTIF(D20:D21,$D$4) &gt;= 4,$E$4,"")</f>
        <v/>
      </c>
    </row>
    <row r="16" spans="1:5" s="58" customFormat="1" ht="15.7" x14ac:dyDescent="0.55000000000000004">
      <c r="A16" s="60" t="s">
        <v>728</v>
      </c>
      <c r="B16" s="60" t="s">
        <v>729</v>
      </c>
      <c r="C16" s="50">
        <v>3</v>
      </c>
      <c r="D16" s="121" t="str">
        <f>_xlfn.IFNA(IF(VLOOKUP(INDEX(DIY!$D$8:$D$83,MATCH(A16,DIY!$A$8:$A$83,0)),Tables!$D$2:$E$11,2,FALSE)&gt;=VLOOKUP($C$2,Tables!$D$2:$E$11,2,FALSE),$D$4,""),"")</f>
        <v/>
      </c>
      <c r="E16" s="128"/>
    </row>
    <row r="17" spans="1:5" s="58" customFormat="1" ht="15.7" x14ac:dyDescent="0.55000000000000004">
      <c r="A17" s="60" t="s">
        <v>730</v>
      </c>
      <c r="B17" s="60" t="s">
        <v>731</v>
      </c>
      <c r="C17" s="50">
        <v>3</v>
      </c>
      <c r="D17" s="121" t="str">
        <f>_xlfn.IFNA(IF(VLOOKUP(INDEX(DIY!$D$8:$D$83,MATCH(A17,DIY!$A$8:$A$83,0)),Tables!$D$2:$E$11,2,FALSE)&gt;=VLOOKUP($C$2,Tables!$D$2:$E$11,2,FALSE),$D$4,""),"")</f>
        <v/>
      </c>
      <c r="E17" s="128"/>
    </row>
    <row r="18" spans="1:5" s="58" customFormat="1" ht="15.7" x14ac:dyDescent="0.55000000000000004">
      <c r="A18" s="60" t="s">
        <v>732</v>
      </c>
      <c r="B18" s="60" t="s">
        <v>126</v>
      </c>
      <c r="C18" s="221">
        <v>3</v>
      </c>
      <c r="D18" s="121" t="str">
        <f>_xlfn.IFNA(IF(VLOOKUP(INDEX(DIY!$D$8:$D$83,MATCH(A18,DIY!$A$8:$A$83,0)),Tables!$D$2:$E$11,2,FALSE)&gt;=VLOOKUP($C$2,Tables!$D$2:$E$11,2,FALSE),$D$4,""),"")</f>
        <v/>
      </c>
      <c r="E18" s="128"/>
    </row>
    <row r="19" spans="1:5" s="58" customFormat="1" ht="15.7" x14ac:dyDescent="0.55000000000000004">
      <c r="A19" s="60" t="s">
        <v>759</v>
      </c>
      <c r="B19" s="60" t="s">
        <v>760</v>
      </c>
      <c r="C19" s="222"/>
      <c r="D19" s="121" t="str">
        <f>_xlfn.IFNA(IF(VLOOKUP(INDEX(DIY!$D$8:$D$83,MATCH(A19,DIY!$A$8:$A$83,0)),Tables!$D$2:$E$11,2,FALSE)&gt;=VLOOKUP($C$2,Tables!$D$2:$E$11,2,FALSE),$D$4,""),"")</f>
        <v/>
      </c>
      <c r="E19" s="128"/>
    </row>
    <row r="20" spans="1:5" s="58" customFormat="1" ht="15.7" x14ac:dyDescent="0.55000000000000004">
      <c r="A20" s="60" t="s">
        <v>733</v>
      </c>
      <c r="B20" s="60" t="s">
        <v>734</v>
      </c>
      <c r="C20" s="50">
        <v>3</v>
      </c>
      <c r="D20" s="121" t="str">
        <f>_xlfn.IFNA(IF(VLOOKUP(INDEX(DIY!$D$8:$D$83,MATCH(A20,DIY!$A$8:$A$83,0)),Tables!$D$2:$E$11,2,FALSE)&gt;=VLOOKUP($C$2,Tables!$D$2:$E$11,2,FALSE),$D$4,""),"")</f>
        <v/>
      </c>
      <c r="E20" s="128"/>
    </row>
    <row r="21" spans="1:5" s="58" customFormat="1" ht="15.7" x14ac:dyDescent="0.55000000000000004">
      <c r="A21" s="60" t="s">
        <v>757</v>
      </c>
      <c r="B21" s="60" t="s">
        <v>758</v>
      </c>
      <c r="C21" s="50">
        <v>3</v>
      </c>
      <c r="D21" s="121" t="str">
        <f>_xlfn.IFNA(IF(VLOOKUP(INDEX(DIY!$D$8:$D$83,MATCH(A21,DIY!$A$8:$A$83,0)),Tables!$D$2:$E$11,2,FALSE)&gt;=VLOOKUP($C$2,Tables!$D$2:$E$11,2,FALSE),$D$4,""),"")</f>
        <v/>
      </c>
      <c r="E21" s="128"/>
    </row>
    <row r="22" spans="1:5" s="58" customFormat="1" ht="15.7" x14ac:dyDescent="0.55000000000000004">
      <c r="A22" s="228" t="s">
        <v>1141</v>
      </c>
      <c r="B22" s="218"/>
      <c r="C22" s="59"/>
      <c r="D22" s="121" t="str">
        <f>_xlfn.IFNA(IF(VLOOKUP(INDEX(DIY!$D$8:$D$83,MATCH(A22,DIY!$A$8:$A$83,0)),Tables!$D$2:$E$11,2,FALSE)&gt;=VLOOKUP($C$2,Tables!$D$2:$E$11,2,FALSE),$D$4,""),"")</f>
        <v/>
      </c>
      <c r="E22" s="176" t="str">
        <f>IF(AND(D24=$D$4,D36=$D$4),$E$4,"")</f>
        <v/>
      </c>
    </row>
    <row r="23" spans="1:5" s="58" customFormat="1" ht="15.7" x14ac:dyDescent="0.55000000000000004">
      <c r="A23" s="224" t="s">
        <v>1147</v>
      </c>
      <c r="B23" s="225"/>
      <c r="C23" s="179"/>
      <c r="D23" s="121"/>
      <c r="E23" s="128"/>
    </row>
    <row r="24" spans="1:5" s="58" customFormat="1" ht="15.7" x14ac:dyDescent="0.55000000000000004">
      <c r="A24" s="226" t="s">
        <v>761</v>
      </c>
      <c r="B24" s="227"/>
      <c r="C24" s="50"/>
      <c r="D24" s="124" t="str">
        <f>IF(MIN(COUNTIF(D25:D28,$D$4),1)+MIN(COUNTIF(D29:D30,$D$4),1)+MIN(COUNTIF(D31:D32,$D$4),1)+COUNTIF(D33:D35,$D$4)&gt;=3,$D$4,"")</f>
        <v/>
      </c>
      <c r="E24" s="128"/>
    </row>
    <row r="25" spans="1:5" s="58" customFormat="1" ht="15.7" x14ac:dyDescent="0.55000000000000004">
      <c r="A25" s="60" t="s">
        <v>739</v>
      </c>
      <c r="B25" s="60" t="s">
        <v>1157</v>
      </c>
      <c r="C25" s="221">
        <v>3</v>
      </c>
      <c r="D25" s="121" t="str">
        <f>_xlfn.IFNA(IF(VLOOKUP(INDEX(DIY!$D$8:$D$83,MATCH(A25,DIY!$A$8:$A$83,0)),Tables!$D$2:$E$11,2,FALSE)&gt;=VLOOKUP($C$2,Tables!$D$2:$E$11,2,FALSE),$D$4,""),"")</f>
        <v/>
      </c>
      <c r="E25" s="128"/>
    </row>
    <row r="26" spans="1:5" s="58" customFormat="1" ht="15.7" x14ac:dyDescent="0.55000000000000004">
      <c r="A26" s="60" t="s">
        <v>744</v>
      </c>
      <c r="B26" s="60" t="s">
        <v>1111</v>
      </c>
      <c r="C26" s="223"/>
      <c r="D26" s="121"/>
      <c r="E26" s="128"/>
    </row>
    <row r="27" spans="1:5" s="58" customFormat="1" ht="15.7" x14ac:dyDescent="0.55000000000000004">
      <c r="A27" s="60" t="s">
        <v>1114</v>
      </c>
      <c r="B27" s="60" t="s">
        <v>763</v>
      </c>
      <c r="C27" s="223"/>
      <c r="D27" s="121"/>
      <c r="E27" s="128"/>
    </row>
    <row r="28" spans="1:5" s="58" customFormat="1" ht="15.7" x14ac:dyDescent="0.55000000000000004">
      <c r="A28" s="60" t="s">
        <v>1158</v>
      </c>
      <c r="B28" s="60" t="s">
        <v>763</v>
      </c>
      <c r="C28" s="222"/>
      <c r="D28" s="121"/>
      <c r="E28" s="128"/>
    </row>
    <row r="29" spans="1:5" s="58" customFormat="1" ht="15.7" x14ac:dyDescent="0.55000000000000004">
      <c r="A29" s="60" t="s">
        <v>1155</v>
      </c>
      <c r="B29" s="60" t="s">
        <v>1156</v>
      </c>
      <c r="C29" s="221">
        <v>3</v>
      </c>
      <c r="D29" s="121"/>
      <c r="E29" s="128"/>
    </row>
    <row r="30" spans="1:5" s="58" customFormat="1" ht="15.7" x14ac:dyDescent="0.55000000000000004">
      <c r="A30" s="60" t="s">
        <v>735</v>
      </c>
      <c r="B30" s="60" t="s">
        <v>736</v>
      </c>
      <c r="C30" s="222"/>
      <c r="D30" s="121" t="str">
        <f>_xlfn.IFNA(IF(VLOOKUP(INDEX(DIY!$D$8:$D$83,MATCH(A30,DIY!$A$8:$A$83,0)),Tables!$D$2:$E$11,2,FALSE)&gt;=VLOOKUP($C$2,Tables!$D$2:$E$11,2,FALSE),$D$4,""),"")</f>
        <v/>
      </c>
      <c r="E30" s="128"/>
    </row>
    <row r="31" spans="1:5" s="58" customFormat="1" ht="15.7" x14ac:dyDescent="0.55000000000000004">
      <c r="A31" s="60" t="s">
        <v>1124</v>
      </c>
      <c r="B31" s="60" t="s">
        <v>756</v>
      </c>
      <c r="C31" s="221">
        <v>3</v>
      </c>
      <c r="D31" s="121" t="str">
        <f>_xlfn.IFNA(IF(VLOOKUP(INDEX(DIY!$D$8:$D$83,MATCH(A31,DIY!$A$8:$A$83,0)),Tables!$D$2:$E$11,2,FALSE)&gt;=VLOOKUP($C$2,Tables!$D$2:$E$11,2,FALSE),$D$4,""),"")</f>
        <v/>
      </c>
      <c r="E31" s="128"/>
    </row>
    <row r="32" spans="1:5" s="58" customFormat="1" ht="15.7" x14ac:dyDescent="0.55000000000000004">
      <c r="A32" s="60" t="s">
        <v>1112</v>
      </c>
      <c r="B32" s="60" t="s">
        <v>1113</v>
      </c>
      <c r="C32" s="223"/>
      <c r="D32" s="121"/>
      <c r="E32" s="128"/>
    </row>
    <row r="33" spans="1:5" s="58" customFormat="1" ht="15.7" x14ac:dyDescent="0.55000000000000004">
      <c r="A33" s="60" t="s">
        <v>1159</v>
      </c>
      <c r="B33" s="60" t="s">
        <v>1160</v>
      </c>
      <c r="C33" s="180">
        <v>3</v>
      </c>
      <c r="D33" s="121"/>
      <c r="E33" s="128"/>
    </row>
    <row r="34" spans="1:5" s="58" customFormat="1" ht="15.7" x14ac:dyDescent="0.55000000000000004">
      <c r="A34" s="60" t="s">
        <v>749</v>
      </c>
      <c r="B34" s="60" t="s">
        <v>750</v>
      </c>
      <c r="C34" s="50">
        <v>3</v>
      </c>
      <c r="D34" s="121"/>
      <c r="E34" s="128"/>
    </row>
    <row r="35" spans="1:5" s="58" customFormat="1" ht="15.7" x14ac:dyDescent="0.55000000000000004">
      <c r="A35" s="60" t="s">
        <v>1115</v>
      </c>
      <c r="B35" s="60" t="s">
        <v>1116</v>
      </c>
      <c r="C35" s="50">
        <v>3</v>
      </c>
      <c r="D35" s="121"/>
      <c r="E35" s="128"/>
    </row>
    <row r="36" spans="1:5" s="58" customFormat="1" ht="15.7" x14ac:dyDescent="0.55000000000000004">
      <c r="A36" s="228" t="s">
        <v>110</v>
      </c>
      <c r="B36" s="218"/>
      <c r="C36" s="50"/>
      <c r="D36" s="124" t="str">
        <f>IF(COUNTIF(D37:D38,$D$4)+MIN(COUNTIF(D39:D40,$D$4),1)+COUNTIF(D41:D44,$D$4)&gt;=1,$D$4,"")</f>
        <v/>
      </c>
      <c r="E36" s="128"/>
    </row>
    <row r="37" spans="1:5" s="58" customFormat="1" ht="15.7" x14ac:dyDescent="0.55000000000000004">
      <c r="A37" s="60" t="s">
        <v>1145</v>
      </c>
      <c r="B37" s="60" t="s">
        <v>1117</v>
      </c>
      <c r="C37" s="175">
        <v>3</v>
      </c>
      <c r="D37" s="121"/>
      <c r="E37" s="128"/>
    </row>
    <row r="38" spans="1:5" s="58" customFormat="1" ht="15.7" x14ac:dyDescent="0.55000000000000004">
      <c r="A38" s="60" t="s">
        <v>1161</v>
      </c>
      <c r="B38" s="60" t="s">
        <v>1162</v>
      </c>
      <c r="C38" s="175">
        <v>3</v>
      </c>
      <c r="D38" s="121"/>
      <c r="E38" s="128"/>
    </row>
    <row r="39" spans="1:5" s="58" customFormat="1" ht="15.7" x14ac:dyDescent="0.55000000000000004">
      <c r="A39" s="60" t="s">
        <v>1118</v>
      </c>
      <c r="B39" s="60" t="s">
        <v>1119</v>
      </c>
      <c r="C39" s="221">
        <v>3</v>
      </c>
      <c r="D39" s="121"/>
      <c r="E39" s="128"/>
    </row>
    <row r="40" spans="1:5" s="58" customFormat="1" ht="15.7" x14ac:dyDescent="0.55000000000000004">
      <c r="A40" s="60" t="s">
        <v>952</v>
      </c>
      <c r="B40" s="60" t="s">
        <v>1142</v>
      </c>
      <c r="C40" s="222"/>
      <c r="D40" s="121"/>
      <c r="E40" s="128"/>
    </row>
    <row r="41" spans="1:5" s="58" customFormat="1" ht="15.7" x14ac:dyDescent="0.55000000000000004">
      <c r="A41" s="60" t="s">
        <v>1123</v>
      </c>
      <c r="B41" s="60" t="s">
        <v>1120</v>
      </c>
      <c r="C41" s="180">
        <v>3</v>
      </c>
      <c r="D41" s="121"/>
      <c r="E41" s="128"/>
    </row>
    <row r="42" spans="1:5" s="58" customFormat="1" ht="15.7" x14ac:dyDescent="0.55000000000000004">
      <c r="A42" s="60" t="s">
        <v>1122</v>
      </c>
      <c r="B42" s="60" t="s">
        <v>1143</v>
      </c>
      <c r="C42" s="175">
        <v>3</v>
      </c>
      <c r="D42" s="121"/>
      <c r="E42" s="128"/>
    </row>
    <row r="43" spans="1:5" s="58" customFormat="1" ht="15.7" x14ac:dyDescent="0.55000000000000004">
      <c r="A43" s="60" t="s">
        <v>1146</v>
      </c>
      <c r="B43" s="60" t="s">
        <v>953</v>
      </c>
      <c r="C43" s="175">
        <v>3</v>
      </c>
      <c r="D43" s="121" t="str">
        <f>_xlfn.IFNA(IF(VLOOKUP(INDEX(DIY!$D$8:$D$83,MATCH(A43,DIY!$A$8:$A$83,0)),Tables!$D$2:$E$11,2,FALSE)&gt;=VLOOKUP($C$2,Tables!$D$2:$E$11,2,FALSE),$D$4,""),"")</f>
        <v/>
      </c>
      <c r="E43" s="128"/>
    </row>
    <row r="44" spans="1:5" s="58" customFormat="1" ht="15.7" x14ac:dyDescent="0.55000000000000004">
      <c r="A44" s="60" t="s">
        <v>950</v>
      </c>
      <c r="B44" s="60" t="s">
        <v>1144</v>
      </c>
      <c r="C44" s="175">
        <v>3</v>
      </c>
      <c r="D44" s="121" t="str">
        <f>_xlfn.IFNA(IF(VLOOKUP(INDEX(DIY!$D$8:$D$83,MATCH(A44,DIY!$A$8:$A$83,0)),Tables!$D$2:$E$11,2,FALSE)&gt;=VLOOKUP($C$2,Tables!$D$2:$E$11,2,FALSE),$D$4,""),"")</f>
        <v/>
      </c>
      <c r="E44" s="128"/>
    </row>
    <row r="45" spans="1:5" s="58" customFormat="1" ht="15.7" x14ac:dyDescent="0.55000000000000004">
      <c r="A45" s="218" t="s">
        <v>1151</v>
      </c>
      <c r="B45" s="218"/>
      <c r="C45" s="59"/>
      <c r="D45" s="121" t="str">
        <f>_xlfn.IFNA(IF(VLOOKUP(INDEX(DIY!$D$8:$D$83,MATCH(A45,DIY!$A$8:$A$83,0)),Tables!$D$2:$E$11,2,FALSE)&gt;=VLOOKUP($C$2,Tables!$D$2:$E$11,2,FALSE),$D$4,""),"")</f>
        <v/>
      </c>
      <c r="E45" s="176" t="str">
        <f>IF(AND(D47=$D$4,D52=$D$4),$E$4,"")</f>
        <v/>
      </c>
    </row>
    <row r="46" spans="1:5" s="58" customFormat="1" ht="15.7" x14ac:dyDescent="0.55000000000000004">
      <c r="A46" s="224" t="s">
        <v>1148</v>
      </c>
      <c r="B46" s="225"/>
      <c r="C46" s="179"/>
      <c r="D46" s="121"/>
      <c r="E46" s="128"/>
    </row>
    <row r="47" spans="1:5" s="58" customFormat="1" ht="15.7" x14ac:dyDescent="0.55000000000000004">
      <c r="A47" s="226" t="s">
        <v>761</v>
      </c>
      <c r="B47" s="227"/>
      <c r="C47" s="50"/>
      <c r="D47" s="124" t="str">
        <f>IF(MIN(COUNTIF(D48:D49,$D$4),1)+COUNTIF(D50:D51,$D$4)&gt;=1,$D$4,"")</f>
        <v/>
      </c>
      <c r="E47" s="128"/>
    </row>
    <row r="48" spans="1:5" s="58" customFormat="1" ht="15.7" x14ac:dyDescent="0.55000000000000004">
      <c r="A48" s="60" t="s">
        <v>1124</v>
      </c>
      <c r="B48" s="60" t="s">
        <v>756</v>
      </c>
      <c r="C48" s="221">
        <v>3</v>
      </c>
      <c r="D48" s="121" t="str">
        <f>_xlfn.IFNA(IF(VLOOKUP(INDEX(DIY!$D$8:$D$83,MATCH(A48,DIY!$A$8:$A$83,0)),Tables!$D$2:$E$11,2,FALSE)&gt;=VLOOKUP($C$2,Tables!$D$2:$E$11,2,FALSE),$D$4,""),"")</f>
        <v/>
      </c>
      <c r="E48" s="128"/>
    </row>
    <row r="49" spans="1:5" s="58" customFormat="1" ht="15.7" x14ac:dyDescent="0.55000000000000004">
      <c r="A49" s="60" t="s">
        <v>1112</v>
      </c>
      <c r="B49" s="60" t="s">
        <v>1113</v>
      </c>
      <c r="C49" s="223"/>
      <c r="D49" s="121"/>
      <c r="E49" s="128"/>
    </row>
    <row r="50" spans="1:5" s="58" customFormat="1" ht="15.7" x14ac:dyDescent="0.55000000000000004">
      <c r="A50" s="60" t="s">
        <v>751</v>
      </c>
      <c r="B50" s="60" t="s">
        <v>752</v>
      </c>
      <c r="C50" s="50">
        <v>3</v>
      </c>
      <c r="D50" s="121" t="str">
        <f>_xlfn.IFNA(IF(VLOOKUP(INDEX(DIY!$D$8:$D$83,MATCH(A50,DIY!$A$8:$A$83,0)),Tables!$D$2:$E$11,2,FALSE)&gt;=VLOOKUP($C$2,Tables!$D$2:$E$11,2,FALSE),$D$4,""),"")</f>
        <v/>
      </c>
      <c r="E50" s="128"/>
    </row>
    <row r="51" spans="1:5" s="58" customFormat="1" ht="15.7" x14ac:dyDescent="0.55000000000000004">
      <c r="A51" s="60" t="s">
        <v>1163</v>
      </c>
      <c r="B51" s="60" t="s">
        <v>1164</v>
      </c>
      <c r="C51" s="50">
        <v>3</v>
      </c>
      <c r="D51" s="121"/>
      <c r="E51" s="128"/>
    </row>
    <row r="52" spans="1:5" s="58" customFormat="1" ht="15.7" x14ac:dyDescent="0.55000000000000004">
      <c r="A52" s="228" t="s">
        <v>110</v>
      </c>
      <c r="B52" s="218"/>
      <c r="C52" s="50"/>
      <c r="D52" s="124" t="str">
        <f>IF(COUNTIF(D53:D54,$D$4)+MIN(COUNTIF(D55:D56,$D$4),1)&gt;=3,$D$4,"")</f>
        <v/>
      </c>
      <c r="E52" s="128"/>
    </row>
    <row r="53" spans="1:5" s="58" customFormat="1" ht="15.7" x14ac:dyDescent="0.55000000000000004">
      <c r="A53" s="60" t="s">
        <v>951</v>
      </c>
      <c r="B53" s="60" t="s">
        <v>1125</v>
      </c>
      <c r="C53" s="175">
        <v>3</v>
      </c>
      <c r="D53" s="177"/>
      <c r="E53" s="128"/>
    </row>
    <row r="54" spans="1:5" s="58" customFormat="1" ht="15.7" x14ac:dyDescent="0.55000000000000004">
      <c r="A54" s="60" t="s">
        <v>1126</v>
      </c>
      <c r="B54" s="60" t="s">
        <v>1127</v>
      </c>
      <c r="C54" s="50">
        <v>3</v>
      </c>
      <c r="D54" s="177"/>
      <c r="E54" s="128"/>
    </row>
    <row r="55" spans="1:5" s="58" customFormat="1" ht="15.7" x14ac:dyDescent="0.55000000000000004">
      <c r="A55" s="60" t="s">
        <v>1128</v>
      </c>
      <c r="B55" s="60" t="s">
        <v>1129</v>
      </c>
      <c r="C55" s="221">
        <v>3</v>
      </c>
      <c r="D55" s="177"/>
      <c r="E55" s="128"/>
    </row>
    <row r="56" spans="1:5" s="58" customFormat="1" ht="15.7" x14ac:dyDescent="0.55000000000000004">
      <c r="A56" s="60" t="s">
        <v>1130</v>
      </c>
      <c r="B56" s="60" t="s">
        <v>743</v>
      </c>
      <c r="C56" s="222"/>
      <c r="D56" s="121" t="str">
        <f>_xlfn.IFNA(IF(VLOOKUP(INDEX(DIY!$D$8:$D$83,MATCH(A56,DIY!$A$8:$A$83,0)),Tables!$D$2:$E$11,2,FALSE)&gt;=VLOOKUP($C$2,Tables!$D$2:$E$11,2,FALSE),$D$4,""),"")</f>
        <v/>
      </c>
      <c r="E56" s="128"/>
    </row>
    <row r="57" spans="1:5" s="58" customFormat="1" ht="15.7" x14ac:dyDescent="0.55000000000000004">
      <c r="A57" s="65" t="s">
        <v>1149</v>
      </c>
      <c r="B57" s="66"/>
      <c r="C57" s="59"/>
      <c r="D57" s="121" t="str">
        <f>_xlfn.IFNA(IF(VLOOKUP(INDEX(DIY!$D$8:$D$83,MATCH(A57,DIY!$A$8:$A$83,0)),Tables!$D$2:$E$11,2,FALSE)&gt;=VLOOKUP($C$2,Tables!$D$2:$E$11,2,FALSE),$D$4,""),"")</f>
        <v/>
      </c>
      <c r="E57" s="176" t="str">
        <f>IF(AND(D59=$D$4,D62=$D$4),$E$4,"")</f>
        <v/>
      </c>
    </row>
    <row r="58" spans="1:5" s="58" customFormat="1" ht="15.7" x14ac:dyDescent="0.55000000000000004">
      <c r="A58" s="125" t="s">
        <v>1150</v>
      </c>
      <c r="B58" s="126"/>
      <c r="C58" s="179"/>
      <c r="D58" s="121"/>
      <c r="E58" s="128"/>
    </row>
    <row r="59" spans="1:5" s="58" customFormat="1" ht="15.7" x14ac:dyDescent="0.55000000000000004">
      <c r="A59" s="67" t="s">
        <v>761</v>
      </c>
      <c r="B59" s="68"/>
      <c r="C59" s="50"/>
      <c r="D59" s="124" t="str">
        <f>IF(COUNTIF(D60:D61,$D$4)&gt;=1,$D$4,"")</f>
        <v/>
      </c>
      <c r="E59" s="128"/>
    </row>
    <row r="60" spans="1:5" s="58" customFormat="1" ht="15.7" x14ac:dyDescent="0.55000000000000004">
      <c r="A60" s="60" t="s">
        <v>1124</v>
      </c>
      <c r="B60" s="60" t="s">
        <v>756</v>
      </c>
      <c r="C60" s="221">
        <v>3</v>
      </c>
      <c r="D60" s="121" t="str">
        <f>_xlfn.IFNA(IF(VLOOKUP(INDEX(DIY!$D$8:$D$83,MATCH(A60,DIY!$A$8:$A$83,0)),Tables!$D$2:$E$11,2,FALSE)&gt;=VLOOKUP($C$2,Tables!$D$2:$E$11,2,FALSE),$D$4,""),"")</f>
        <v/>
      </c>
      <c r="E60" s="128"/>
    </row>
    <row r="61" spans="1:5" s="58" customFormat="1" ht="15.7" x14ac:dyDescent="0.55000000000000004">
      <c r="A61" s="60" t="s">
        <v>1112</v>
      </c>
      <c r="B61" s="60" t="s">
        <v>1113</v>
      </c>
      <c r="C61" s="223"/>
      <c r="D61" s="121"/>
      <c r="E61" s="128"/>
    </row>
    <row r="62" spans="1:5" s="58" customFormat="1" ht="15.7" x14ac:dyDescent="0.55000000000000004">
      <c r="A62" s="218" t="s">
        <v>110</v>
      </c>
      <c r="B62" s="218"/>
      <c r="C62" s="50"/>
      <c r="D62" s="124" t="str">
        <f>IF(MIN(COUNTIF(D63:D66,$D$4),1)+COUNTIF(D67:D70,$D$4)&gt;=3,$D$4,"")</f>
        <v/>
      </c>
      <c r="E62" s="128"/>
    </row>
    <row r="63" spans="1:5" s="58" customFormat="1" ht="15.7" x14ac:dyDescent="0.55000000000000004">
      <c r="A63" s="60" t="s">
        <v>1131</v>
      </c>
      <c r="B63" s="60" t="s">
        <v>1132</v>
      </c>
      <c r="C63" s="221">
        <v>3</v>
      </c>
      <c r="D63" s="121" t="str">
        <f>_xlfn.IFNA(IF(VLOOKUP(INDEX(DIY!$D$8:$D$83,MATCH(A63,DIY!$A$8:$A$83,0)),Tables!$D$2:$E$11,2,FALSE)&gt;=VLOOKUP($C$2,Tables!$D$2:$E$11,2,FALSE),$D$4,""),"")</f>
        <v/>
      </c>
      <c r="E63" s="128"/>
    </row>
    <row r="64" spans="1:5" s="58" customFormat="1" ht="15.7" x14ac:dyDescent="0.55000000000000004">
      <c r="A64" s="60" t="s">
        <v>1135</v>
      </c>
      <c r="B64" s="60" t="s">
        <v>1136</v>
      </c>
      <c r="C64" s="223"/>
      <c r="D64" s="121" t="str">
        <f>_xlfn.IFNA(IF(VLOOKUP(INDEX(DIY!$D$8:$D$83,MATCH(A64,DIY!$A$8:$A$83,0)),Tables!$D$2:$E$11,2,FALSE)&gt;=VLOOKUP($C$2,Tables!$D$2:$E$11,2,FALSE),$D$4,""),"")</f>
        <v/>
      </c>
      <c r="E64" s="128"/>
    </row>
    <row r="65" spans="1:5" s="58" customFormat="1" ht="15.7" x14ac:dyDescent="0.55000000000000004">
      <c r="A65" s="60" t="s">
        <v>1165</v>
      </c>
      <c r="B65" s="60" t="s">
        <v>1166</v>
      </c>
      <c r="C65" s="223"/>
      <c r="D65" s="121" t="str">
        <f>_xlfn.IFNA(IF(VLOOKUP(INDEX(DIY!$D$8:$D$83,MATCH(A65,DIY!$A$8:$A$83,0)),Tables!$D$2:$E$11,2,FALSE)&gt;=VLOOKUP($C$2,Tables!$D$2:$E$11,2,FALSE),$D$4,""),"")</f>
        <v/>
      </c>
      <c r="E65" s="128"/>
    </row>
    <row r="66" spans="1:5" s="58" customFormat="1" ht="15.7" x14ac:dyDescent="0.55000000000000004">
      <c r="A66" s="60" t="s">
        <v>1167</v>
      </c>
      <c r="B66" s="60" t="s">
        <v>1168</v>
      </c>
      <c r="C66" s="222"/>
      <c r="D66" s="121"/>
      <c r="E66" s="128"/>
    </row>
    <row r="67" spans="1:5" s="58" customFormat="1" ht="15.7" x14ac:dyDescent="0.55000000000000004">
      <c r="A67" s="60" t="s">
        <v>1133</v>
      </c>
      <c r="B67" s="60" t="s">
        <v>1134</v>
      </c>
      <c r="C67" s="50">
        <v>3</v>
      </c>
      <c r="D67" s="121" t="str">
        <f>_xlfn.IFNA(IF(VLOOKUP(INDEX(DIY!$D$8:$D$83,MATCH(A67,DIY!$A$8:$A$83,0)),Tables!$D$2:$E$11,2,FALSE)&gt;=VLOOKUP($C$2,Tables!$D$2:$E$11,2,FALSE),$D$4,""),"")</f>
        <v/>
      </c>
      <c r="E67" s="128"/>
    </row>
    <row r="68" spans="1:5" s="58" customFormat="1" ht="15.7" x14ac:dyDescent="0.55000000000000004">
      <c r="A68" s="60" t="s">
        <v>1137</v>
      </c>
      <c r="B68" s="60" t="s">
        <v>1138</v>
      </c>
      <c r="C68" s="50">
        <v>3</v>
      </c>
      <c r="D68" s="121"/>
      <c r="E68" s="128"/>
    </row>
    <row r="69" spans="1:5" s="58" customFormat="1" ht="15.7" x14ac:dyDescent="0.55000000000000004">
      <c r="A69" s="60" t="s">
        <v>1139</v>
      </c>
      <c r="B69" s="60" t="s">
        <v>1140</v>
      </c>
      <c r="C69" s="50">
        <v>3</v>
      </c>
      <c r="D69" s="121"/>
      <c r="E69" s="128"/>
    </row>
    <row r="70" spans="1:5" s="58" customFormat="1" ht="15.7" x14ac:dyDescent="0.55000000000000004">
      <c r="A70" s="60" t="s">
        <v>1122</v>
      </c>
      <c r="B70" s="60" t="s">
        <v>1143</v>
      </c>
      <c r="C70" s="50">
        <v>3</v>
      </c>
      <c r="D70" s="121" t="str">
        <f>_xlfn.IFNA(IF(VLOOKUP(INDEX(DIY!$D$8:$D$83,MATCH(A70,DIY!$A$8:$A$83,0)),Tables!$D$2:$E$11,2,FALSE)&gt;=VLOOKUP($C$2,Tables!$D$2:$E$11,2,FALSE),$D$4,""),"")</f>
        <v/>
      </c>
      <c r="E70" s="128"/>
    </row>
    <row r="71" spans="1:5" s="58" customFormat="1" ht="15.7" x14ac:dyDescent="0.55000000000000004">
      <c r="C71" s="51"/>
      <c r="D71" s="123"/>
      <c r="E71" s="129"/>
    </row>
    <row r="72" spans="1:5" s="58" customFormat="1" ht="15.7" x14ac:dyDescent="0.55000000000000004">
      <c r="C72" s="51"/>
      <c r="D72" s="123"/>
      <c r="E72" s="129"/>
    </row>
    <row r="73" spans="1:5" s="58" customFormat="1" ht="15.7" x14ac:dyDescent="0.55000000000000004">
      <c r="C73" s="51"/>
      <c r="D73" s="123"/>
      <c r="E73" s="129"/>
    </row>
    <row r="74" spans="1:5" s="58" customFormat="1" ht="15.7" x14ac:dyDescent="0.55000000000000004">
      <c r="C74" s="51"/>
      <c r="D74" s="123"/>
      <c r="E74" s="129"/>
    </row>
    <row r="75" spans="1:5" s="58" customFormat="1" ht="15.7" x14ac:dyDescent="0.55000000000000004">
      <c r="C75" s="51"/>
      <c r="D75" s="123"/>
      <c r="E75" s="129"/>
    </row>
    <row r="76" spans="1:5" s="58" customFormat="1" ht="15.7" x14ac:dyDescent="0.55000000000000004">
      <c r="C76" s="51"/>
      <c r="D76" s="123"/>
      <c r="E76" s="129"/>
    </row>
    <row r="77" spans="1:5" s="58" customFormat="1" ht="15.7" x14ac:dyDescent="0.55000000000000004">
      <c r="C77" s="51"/>
      <c r="D77" s="123"/>
      <c r="E77" s="129"/>
    </row>
    <row r="78" spans="1:5" s="58" customFormat="1" ht="15.7" x14ac:dyDescent="0.55000000000000004">
      <c r="C78" s="51"/>
      <c r="D78" s="123"/>
      <c r="E78" s="129"/>
    </row>
    <row r="79" spans="1:5" s="58" customFormat="1" ht="15.7" x14ac:dyDescent="0.55000000000000004">
      <c r="C79" s="51"/>
      <c r="D79" s="123"/>
      <c r="E79" s="129"/>
    </row>
    <row r="80" spans="1:5" s="58" customFormat="1" ht="15.7" x14ac:dyDescent="0.55000000000000004">
      <c r="C80" s="51"/>
      <c r="D80" s="123"/>
      <c r="E80" s="129"/>
    </row>
    <row r="81" spans="3:5" s="58" customFormat="1" ht="15.7" x14ac:dyDescent="0.55000000000000004">
      <c r="C81" s="51"/>
      <c r="D81" s="123"/>
      <c r="E81" s="129"/>
    </row>
    <row r="82" spans="3:5" s="58" customFormat="1" ht="15.7" x14ac:dyDescent="0.55000000000000004">
      <c r="C82" s="51"/>
      <c r="D82" s="123"/>
      <c r="E82" s="129"/>
    </row>
    <row r="83" spans="3:5" s="58" customFormat="1" ht="15.7" x14ac:dyDescent="0.55000000000000004">
      <c r="C83" s="51"/>
      <c r="D83" s="123"/>
      <c r="E83" s="129"/>
    </row>
    <row r="84" spans="3:5" s="58" customFormat="1" ht="15.7" x14ac:dyDescent="0.55000000000000004">
      <c r="C84" s="51"/>
      <c r="D84" s="123"/>
      <c r="E84" s="129"/>
    </row>
    <row r="85" spans="3:5" s="58" customFormat="1" ht="15.7" x14ac:dyDescent="0.55000000000000004">
      <c r="C85" s="51"/>
      <c r="D85" s="123"/>
      <c r="E85" s="129"/>
    </row>
    <row r="86" spans="3:5" s="58" customFormat="1" ht="15.7" x14ac:dyDescent="0.55000000000000004">
      <c r="C86" s="51"/>
      <c r="D86" s="123"/>
      <c r="E86" s="129"/>
    </row>
    <row r="87" spans="3:5" s="58" customFormat="1" ht="15.7" x14ac:dyDescent="0.55000000000000004">
      <c r="C87" s="51"/>
      <c r="D87" s="123"/>
      <c r="E87" s="129"/>
    </row>
    <row r="88" spans="3:5" s="58" customFormat="1" ht="15.7" x14ac:dyDescent="0.55000000000000004">
      <c r="C88" s="51"/>
      <c r="D88" s="123"/>
      <c r="E88" s="129"/>
    </row>
    <row r="89" spans="3:5" s="58" customFormat="1" ht="15.7" x14ac:dyDescent="0.55000000000000004">
      <c r="C89" s="51"/>
      <c r="D89" s="123"/>
      <c r="E89" s="129"/>
    </row>
    <row r="90" spans="3:5" s="58" customFormat="1" ht="15.7" x14ac:dyDescent="0.55000000000000004">
      <c r="C90" s="51"/>
      <c r="D90" s="123"/>
      <c r="E90" s="129"/>
    </row>
    <row r="91" spans="3:5" s="58" customFormat="1" ht="15.7" x14ac:dyDescent="0.55000000000000004">
      <c r="C91" s="51"/>
      <c r="D91" s="123"/>
      <c r="E91" s="129"/>
    </row>
    <row r="92" spans="3:5" s="58" customFormat="1" ht="15.7" x14ac:dyDescent="0.55000000000000004">
      <c r="C92" s="51"/>
      <c r="D92" s="123"/>
      <c r="E92" s="129"/>
    </row>
    <row r="93" spans="3:5" s="58" customFormat="1" ht="15.7" x14ac:dyDescent="0.55000000000000004">
      <c r="C93" s="51"/>
      <c r="D93" s="123"/>
      <c r="E93" s="129"/>
    </row>
    <row r="94" spans="3:5" s="58" customFormat="1" ht="15.7" x14ac:dyDescent="0.55000000000000004">
      <c r="C94" s="51"/>
      <c r="D94" s="123"/>
      <c r="E94" s="129"/>
    </row>
    <row r="95" spans="3:5" s="58" customFormat="1" ht="15.7" x14ac:dyDescent="0.55000000000000004">
      <c r="C95" s="51"/>
      <c r="D95" s="123"/>
      <c r="E95" s="129"/>
    </row>
    <row r="96" spans="3:5" s="58" customFormat="1" ht="15.7" x14ac:dyDescent="0.55000000000000004">
      <c r="C96" s="51"/>
      <c r="D96" s="123"/>
      <c r="E96" s="129"/>
    </row>
    <row r="97" spans="3:5" s="58" customFormat="1" ht="15.7" x14ac:dyDescent="0.55000000000000004">
      <c r="C97" s="51"/>
      <c r="D97" s="123"/>
      <c r="E97" s="129"/>
    </row>
    <row r="98" spans="3:5" s="58" customFormat="1" ht="15.7" x14ac:dyDescent="0.55000000000000004">
      <c r="C98" s="51"/>
      <c r="D98" s="123"/>
      <c r="E98" s="129"/>
    </row>
    <row r="99" spans="3:5" s="58" customFormat="1" ht="15.7" x14ac:dyDescent="0.55000000000000004">
      <c r="C99" s="51"/>
      <c r="D99" s="123"/>
      <c r="E99" s="129"/>
    </row>
    <row r="100" spans="3:5" s="58" customFormat="1" ht="15.7" x14ac:dyDescent="0.55000000000000004">
      <c r="C100" s="51"/>
      <c r="D100" s="123"/>
      <c r="E100" s="129"/>
    </row>
    <row r="101" spans="3:5" s="58" customFormat="1" ht="15.7" x14ac:dyDescent="0.55000000000000004">
      <c r="C101" s="51"/>
      <c r="D101" s="123"/>
      <c r="E101" s="129"/>
    </row>
    <row r="102" spans="3:5" s="58" customFormat="1" ht="15.7" x14ac:dyDescent="0.55000000000000004">
      <c r="C102" s="51"/>
      <c r="D102" s="123"/>
      <c r="E102" s="129"/>
    </row>
    <row r="103" spans="3:5" s="58" customFormat="1" ht="15.7" x14ac:dyDescent="0.55000000000000004">
      <c r="C103" s="51"/>
      <c r="D103" s="123"/>
      <c r="E103" s="129"/>
    </row>
    <row r="104" spans="3:5" s="58" customFormat="1" ht="15.7" x14ac:dyDescent="0.55000000000000004">
      <c r="C104" s="51"/>
      <c r="D104" s="123"/>
      <c r="E104" s="129"/>
    </row>
    <row r="105" spans="3:5" s="58" customFormat="1" ht="15.7" x14ac:dyDescent="0.55000000000000004">
      <c r="C105" s="51"/>
      <c r="D105" s="123"/>
      <c r="E105" s="129"/>
    </row>
    <row r="106" spans="3:5" s="58" customFormat="1" ht="15.7" x14ac:dyDescent="0.55000000000000004">
      <c r="C106" s="51"/>
      <c r="D106" s="123"/>
      <c r="E106" s="129"/>
    </row>
    <row r="107" spans="3:5" s="58" customFormat="1" ht="15.7" x14ac:dyDescent="0.55000000000000004">
      <c r="C107" s="51"/>
      <c r="D107" s="123"/>
      <c r="E107" s="129"/>
    </row>
    <row r="108" spans="3:5" s="58" customFormat="1" ht="15.7" x14ac:dyDescent="0.55000000000000004">
      <c r="C108" s="51"/>
      <c r="D108" s="123"/>
      <c r="E108" s="129"/>
    </row>
    <row r="109" spans="3:5" s="58" customFormat="1" ht="15.7" x14ac:dyDescent="0.55000000000000004">
      <c r="C109" s="51"/>
      <c r="D109" s="123"/>
      <c r="E109" s="129"/>
    </row>
    <row r="110" spans="3:5" s="58" customFormat="1" ht="15.7" x14ac:dyDescent="0.55000000000000004">
      <c r="C110" s="51"/>
      <c r="D110" s="123"/>
      <c r="E110" s="129"/>
    </row>
    <row r="111" spans="3:5" s="58" customFormat="1" ht="15.7" x14ac:dyDescent="0.55000000000000004">
      <c r="C111" s="51"/>
      <c r="D111" s="123"/>
      <c r="E111" s="129"/>
    </row>
    <row r="112" spans="3:5" s="58" customFormat="1" ht="15.7" x14ac:dyDescent="0.55000000000000004">
      <c r="C112" s="51"/>
      <c r="D112" s="123"/>
      <c r="E112" s="129"/>
    </row>
    <row r="113" spans="3:5" s="58" customFormat="1" ht="15.7" x14ac:dyDescent="0.55000000000000004">
      <c r="C113" s="51"/>
      <c r="D113" s="123"/>
      <c r="E113" s="129"/>
    </row>
    <row r="114" spans="3:5" s="58" customFormat="1" ht="15.7" x14ac:dyDescent="0.55000000000000004">
      <c r="C114" s="51"/>
      <c r="D114" s="123"/>
      <c r="E114" s="129"/>
    </row>
    <row r="115" spans="3:5" s="58" customFormat="1" ht="15.7" x14ac:dyDescent="0.55000000000000004">
      <c r="C115" s="51"/>
      <c r="D115" s="123"/>
      <c r="E115" s="129"/>
    </row>
    <row r="116" spans="3:5" s="58" customFormat="1" ht="15.7" x14ac:dyDescent="0.55000000000000004">
      <c r="C116" s="51"/>
      <c r="D116" s="123"/>
      <c r="E116" s="129"/>
    </row>
    <row r="117" spans="3:5" s="58" customFormat="1" ht="15.7" x14ac:dyDescent="0.55000000000000004">
      <c r="C117" s="51"/>
      <c r="D117" s="123"/>
      <c r="E117" s="129"/>
    </row>
    <row r="118" spans="3:5" s="58" customFormat="1" ht="15.7" x14ac:dyDescent="0.55000000000000004">
      <c r="C118" s="51"/>
      <c r="D118" s="123"/>
      <c r="E118" s="129"/>
    </row>
    <row r="119" spans="3:5" s="58" customFormat="1" ht="15.7" x14ac:dyDescent="0.55000000000000004">
      <c r="C119" s="51"/>
      <c r="D119" s="123"/>
      <c r="E119" s="129"/>
    </row>
    <row r="120" spans="3:5" s="58" customFormat="1" ht="15.7" x14ac:dyDescent="0.55000000000000004">
      <c r="C120" s="51"/>
      <c r="D120" s="123"/>
      <c r="E120" s="129"/>
    </row>
    <row r="121" spans="3:5" s="58" customFormat="1" ht="15.7" x14ac:dyDescent="0.55000000000000004">
      <c r="C121" s="51"/>
      <c r="D121" s="123"/>
      <c r="E121" s="129"/>
    </row>
    <row r="122" spans="3:5" s="58" customFormat="1" ht="15.7" x14ac:dyDescent="0.55000000000000004">
      <c r="C122" s="51"/>
      <c r="D122" s="123"/>
      <c r="E122" s="129"/>
    </row>
    <row r="123" spans="3:5" s="58" customFormat="1" ht="15.7" x14ac:dyDescent="0.55000000000000004">
      <c r="C123" s="51"/>
      <c r="D123" s="123"/>
      <c r="E123" s="129"/>
    </row>
    <row r="124" spans="3:5" s="58" customFormat="1" ht="15.7" x14ac:dyDescent="0.55000000000000004">
      <c r="C124" s="51"/>
      <c r="D124" s="123"/>
      <c r="E124" s="129"/>
    </row>
    <row r="125" spans="3:5" s="58" customFormat="1" ht="15.7" x14ac:dyDescent="0.55000000000000004">
      <c r="C125" s="51"/>
      <c r="D125" s="123"/>
      <c r="E125" s="129"/>
    </row>
    <row r="126" spans="3:5" s="58" customFormat="1" ht="15.7" x14ac:dyDescent="0.55000000000000004">
      <c r="C126" s="51"/>
      <c r="D126" s="123"/>
      <c r="E126" s="129"/>
    </row>
    <row r="127" spans="3:5" s="58" customFormat="1" ht="15.7" x14ac:dyDescent="0.55000000000000004">
      <c r="C127" s="51"/>
      <c r="D127" s="123"/>
      <c r="E127" s="129"/>
    </row>
    <row r="128" spans="3:5" s="58" customFormat="1" ht="15.7" x14ac:dyDescent="0.55000000000000004">
      <c r="C128" s="51"/>
      <c r="D128" s="123"/>
      <c r="E128" s="129"/>
    </row>
    <row r="129" spans="3:5" s="58" customFormat="1" ht="15.7" x14ac:dyDescent="0.55000000000000004">
      <c r="C129" s="51"/>
      <c r="D129" s="123"/>
      <c r="E129" s="129"/>
    </row>
    <row r="130" spans="3:5" s="58" customFormat="1" ht="15.7" x14ac:dyDescent="0.55000000000000004">
      <c r="C130" s="51"/>
      <c r="D130" s="123"/>
      <c r="E130" s="129"/>
    </row>
    <row r="131" spans="3:5" s="58" customFormat="1" ht="15.7" x14ac:dyDescent="0.55000000000000004">
      <c r="C131" s="51"/>
      <c r="D131" s="123"/>
      <c r="E131" s="129"/>
    </row>
    <row r="132" spans="3:5" s="58" customFormat="1" ht="15.7" x14ac:dyDescent="0.55000000000000004">
      <c r="C132" s="51"/>
      <c r="D132" s="123"/>
      <c r="E132" s="129"/>
    </row>
    <row r="133" spans="3:5" s="58" customFormat="1" ht="15.7" x14ac:dyDescent="0.55000000000000004">
      <c r="C133" s="51"/>
      <c r="D133" s="123"/>
      <c r="E133" s="129"/>
    </row>
    <row r="134" spans="3:5" s="58" customFormat="1" ht="15.7" x14ac:dyDescent="0.55000000000000004">
      <c r="C134" s="51"/>
      <c r="D134" s="123"/>
      <c r="E134" s="129"/>
    </row>
    <row r="135" spans="3:5" s="58" customFormat="1" ht="15.7" x14ac:dyDescent="0.55000000000000004">
      <c r="C135" s="51"/>
      <c r="D135" s="123"/>
      <c r="E135" s="129"/>
    </row>
    <row r="136" spans="3:5" s="58" customFormat="1" ht="15.7" x14ac:dyDescent="0.55000000000000004">
      <c r="C136" s="51"/>
      <c r="D136" s="123"/>
      <c r="E136" s="129"/>
    </row>
    <row r="137" spans="3:5" s="58" customFormat="1" ht="15.7" x14ac:dyDescent="0.55000000000000004">
      <c r="C137" s="51"/>
      <c r="D137" s="123"/>
      <c r="E137" s="129"/>
    </row>
    <row r="138" spans="3:5" s="58" customFormat="1" ht="15.7" x14ac:dyDescent="0.55000000000000004">
      <c r="C138" s="51"/>
      <c r="D138" s="123"/>
      <c r="E138" s="129"/>
    </row>
  </sheetData>
  <sheetProtection algorithmName="SHA-512" hashValue="aXW4SV4kpN3fRqKVTIMeGg1Skn0lGOW6bxg0o0W/1+3f2kzlAywAOD1S5A5NKmrp1Vqgl58p2dU4MGPPq/9pcQ==" saltValue="mMsHPt34uIcCYbZOSOLwuA==" spinCount="100000" sheet="1" objects="1" scenarios="1"/>
  <mergeCells count="22">
    <mergeCell ref="C63:C66"/>
    <mergeCell ref="A3:C3"/>
    <mergeCell ref="A15:B15"/>
    <mergeCell ref="A22:B22"/>
    <mergeCell ref="A45:B45"/>
    <mergeCell ref="A6:B6"/>
    <mergeCell ref="A10:B10"/>
    <mergeCell ref="C18:C19"/>
    <mergeCell ref="C39:C40"/>
    <mergeCell ref="A23:B23"/>
    <mergeCell ref="A24:B24"/>
    <mergeCell ref="A36:B36"/>
    <mergeCell ref="C29:C30"/>
    <mergeCell ref="A62:B62"/>
    <mergeCell ref="C25:C28"/>
    <mergeCell ref="C55:C56"/>
    <mergeCell ref="C60:C61"/>
    <mergeCell ref="A46:B46"/>
    <mergeCell ref="A47:B47"/>
    <mergeCell ref="A52:B52"/>
    <mergeCell ref="C31:C32"/>
    <mergeCell ref="C48:C49"/>
  </mergeCells>
  <conditionalFormatting sqref="A6:B14 A15 A16:B22 A23:A24 A25:B45 A46:A47 A48:B70">
    <cfRule type="expression" dxfId="13" priority="10">
      <formula>$D6=$D$4</formula>
    </cfRule>
    <cfRule type="expression" dxfId="12" priority="11">
      <formula>$E6=$E$4</formula>
    </cfRule>
  </conditionalFormatting>
  <conditionalFormatting sqref="D24">
    <cfRule type="expression" dxfId="11" priority="1">
      <formula>D24=D$4</formula>
    </cfRule>
  </conditionalFormatting>
  <conditionalFormatting sqref="D36">
    <cfRule type="expression" dxfId="10" priority="8">
      <formula>D36=D$4</formula>
    </cfRule>
  </conditionalFormatting>
  <conditionalFormatting sqref="D47">
    <cfRule type="expression" dxfId="9" priority="7">
      <formula>D47=D$4</formula>
    </cfRule>
  </conditionalFormatting>
  <conditionalFormatting sqref="D52">
    <cfRule type="expression" dxfId="8" priority="6">
      <formula>D52=D$4</formula>
    </cfRule>
  </conditionalFormatting>
  <conditionalFormatting sqref="D59">
    <cfRule type="expression" dxfId="7" priority="3">
      <formula>D59=D$4</formula>
    </cfRule>
  </conditionalFormatting>
  <conditionalFormatting sqref="D62">
    <cfRule type="expression" dxfId="6" priority="2">
      <formula>D62=D$4</formula>
    </cfRule>
  </conditionalFormatting>
  <conditionalFormatting sqref="E6">
    <cfRule type="expression" dxfId="5" priority="21">
      <formula>E6=E$4</formula>
    </cfRule>
  </conditionalFormatting>
  <conditionalFormatting sqref="E10">
    <cfRule type="expression" dxfId="4" priority="20">
      <formula>E10=E$4</formula>
    </cfRule>
  </conditionalFormatting>
  <conditionalFormatting sqref="E15">
    <cfRule type="expression" dxfId="3" priority="19">
      <formula>E15=E$4</formula>
    </cfRule>
  </conditionalFormatting>
  <conditionalFormatting sqref="E22">
    <cfRule type="expression" dxfId="2" priority="18">
      <formula>E22=E$4</formula>
    </cfRule>
  </conditionalFormatting>
  <conditionalFormatting sqref="E45">
    <cfRule type="expression" dxfId="1" priority="5">
      <formula>E45=E$4</formula>
    </cfRule>
  </conditionalFormatting>
  <conditionalFormatting sqref="E57">
    <cfRule type="expression" dxfId="0" priority="4">
      <formula>E57=E$4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0BDC1C-11DB-4DE8-827C-49D42CFF0B77}">
  <sheetPr>
    <tabColor rgb="FFFFC000"/>
  </sheetPr>
  <dimension ref="A1:B10"/>
  <sheetViews>
    <sheetView workbookViewId="0">
      <selection sqref="A1:B1"/>
    </sheetView>
  </sheetViews>
  <sheetFormatPr defaultRowHeight="14.35" x14ac:dyDescent="0.5"/>
  <cols>
    <col min="1" max="1" width="37.17578125" bestFit="1" customWidth="1"/>
    <col min="2" max="3" width="7.17578125" bestFit="1" customWidth="1"/>
  </cols>
  <sheetData>
    <row r="1" spans="1:2" x14ac:dyDescent="0.5">
      <c r="A1" t="s">
        <v>956</v>
      </c>
      <c r="B1" t="s">
        <v>1038</v>
      </c>
    </row>
    <row r="2" spans="1:2" x14ac:dyDescent="0.5">
      <c r="A2" t="s">
        <v>122</v>
      </c>
      <c r="B2" t="s">
        <v>801</v>
      </c>
    </row>
    <row r="3" spans="1:2" x14ac:dyDescent="0.5">
      <c r="A3" t="s">
        <v>133</v>
      </c>
      <c r="B3" t="s">
        <v>803</v>
      </c>
    </row>
    <row r="4" spans="1:2" x14ac:dyDescent="0.5">
      <c r="A4" t="s">
        <v>143</v>
      </c>
      <c r="B4" t="s">
        <v>804</v>
      </c>
    </row>
    <row r="5" spans="1:2" x14ac:dyDescent="0.5">
      <c r="A5" t="s">
        <v>144</v>
      </c>
      <c r="B5" t="s">
        <v>805</v>
      </c>
    </row>
    <row r="6" spans="1:2" x14ac:dyDescent="0.5">
      <c r="A6" t="s">
        <v>174</v>
      </c>
      <c r="B6" t="s">
        <v>794</v>
      </c>
    </row>
    <row r="7" spans="1:2" x14ac:dyDescent="0.5">
      <c r="A7" t="s">
        <v>185</v>
      </c>
      <c r="B7" t="s">
        <v>809</v>
      </c>
    </row>
    <row r="8" spans="1:2" x14ac:dyDescent="0.5">
      <c r="A8" t="s">
        <v>196</v>
      </c>
      <c r="B8" t="s">
        <v>796</v>
      </c>
    </row>
    <row r="9" spans="1:2" x14ac:dyDescent="0.5">
      <c r="A9" t="s">
        <v>155</v>
      </c>
      <c r="B9" t="s">
        <v>808</v>
      </c>
    </row>
    <row r="10" spans="1:2" x14ac:dyDescent="0.5">
      <c r="A10" t="s">
        <v>197</v>
      </c>
      <c r="B10" t="s">
        <v>810</v>
      </c>
    </row>
  </sheetData>
  <sheetProtection algorithmName="SHA-512" hashValue="aFf7tQpxhxUJu1RbqqJuZne04g2uwk1Pi/fN0V2QwB16W8Sl3AYJvF9iUF4VyrDr48RwcFTyFLzhXlhykuAu4g==" saltValue="X6E1FwOS6csvdPOrp2J0LQ==" spinCount="100000" sheet="1" objects="1" scenarios="1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000"/>
  </sheetPr>
  <dimension ref="A1:L16"/>
  <sheetViews>
    <sheetView workbookViewId="0"/>
  </sheetViews>
  <sheetFormatPr defaultRowHeight="14.35" x14ac:dyDescent="0.5"/>
  <cols>
    <col min="1" max="1" width="59.17578125" bestFit="1" customWidth="1"/>
    <col min="2" max="2" width="9.52734375" bestFit="1" customWidth="1"/>
    <col min="5" max="5" width="8.703125" customWidth="1"/>
    <col min="11" max="11" width="25.52734375" bestFit="1" customWidth="1"/>
  </cols>
  <sheetData>
    <row r="1" spans="1:12" x14ac:dyDescent="0.5">
      <c r="A1" s="25" t="s">
        <v>40</v>
      </c>
      <c r="B1" s="25" t="s">
        <v>44</v>
      </c>
      <c r="D1" s="25" t="s">
        <v>45</v>
      </c>
      <c r="E1" s="25" t="s">
        <v>46</v>
      </c>
      <c r="G1" s="25" t="s">
        <v>914</v>
      </c>
      <c r="H1" s="25" t="s">
        <v>915</v>
      </c>
      <c r="I1" s="25" t="s">
        <v>916</v>
      </c>
      <c r="K1" s="25" t="s">
        <v>956</v>
      </c>
      <c r="L1" s="25" t="s">
        <v>1072</v>
      </c>
    </row>
    <row r="2" spans="1:12" x14ac:dyDescent="0.5">
      <c r="A2" s="21" t="s">
        <v>63</v>
      </c>
      <c r="B2" s="21" t="s">
        <v>42</v>
      </c>
      <c r="D2" s="21" t="s">
        <v>47</v>
      </c>
      <c r="E2" s="21">
        <v>4</v>
      </c>
      <c r="G2" s="21">
        <v>1</v>
      </c>
      <c r="H2" s="21">
        <v>2</v>
      </c>
      <c r="I2" s="21">
        <f>-10+H2</f>
        <v>-8</v>
      </c>
      <c r="K2" s="21" t="s">
        <v>122</v>
      </c>
      <c r="L2" s="21">
        <v>5</v>
      </c>
    </row>
    <row r="3" spans="1:12" x14ac:dyDescent="0.5">
      <c r="A3" s="21" t="s">
        <v>812</v>
      </c>
      <c r="B3" s="21" t="s">
        <v>42</v>
      </c>
      <c r="D3" s="21" t="s">
        <v>48</v>
      </c>
      <c r="E3" s="21">
        <v>3.75</v>
      </c>
      <c r="G3" s="21">
        <v>6</v>
      </c>
      <c r="H3" s="21">
        <v>1</v>
      </c>
      <c r="I3" s="21">
        <v>1</v>
      </c>
      <c r="K3" s="21" t="s">
        <v>133</v>
      </c>
      <c r="L3" s="21">
        <v>16</v>
      </c>
    </row>
    <row r="4" spans="1:12" x14ac:dyDescent="0.5">
      <c r="A4" s="21" t="s">
        <v>799</v>
      </c>
      <c r="B4" s="134" t="str">
        <f>'Bus Spec'!$C$2</f>
        <v>C</v>
      </c>
      <c r="D4" s="21" t="s">
        <v>49</v>
      </c>
      <c r="E4" s="21">
        <v>3.25</v>
      </c>
      <c r="G4" s="21">
        <v>11</v>
      </c>
      <c r="H4" s="21">
        <v>2</v>
      </c>
      <c r="I4" s="21">
        <v>2</v>
      </c>
      <c r="K4" s="21" t="s">
        <v>143</v>
      </c>
      <c r="L4" s="21">
        <v>27</v>
      </c>
    </row>
    <row r="5" spans="1:12" x14ac:dyDescent="0.5">
      <c r="A5" s="21" t="s">
        <v>61</v>
      </c>
      <c r="B5" s="21" t="s">
        <v>41</v>
      </c>
      <c r="D5" s="21" t="s">
        <v>50</v>
      </c>
      <c r="E5" s="21">
        <v>3</v>
      </c>
      <c r="K5" s="21" t="s">
        <v>144</v>
      </c>
      <c r="L5" s="21">
        <v>38</v>
      </c>
    </row>
    <row r="6" spans="1:12" x14ac:dyDescent="0.5">
      <c r="A6" s="21" t="s">
        <v>917</v>
      </c>
      <c r="B6" s="21" t="s">
        <v>42</v>
      </c>
      <c r="D6" s="21" t="s">
        <v>51</v>
      </c>
      <c r="E6" s="21">
        <v>2.75</v>
      </c>
      <c r="K6" s="21" t="s">
        <v>174</v>
      </c>
      <c r="L6" s="21">
        <v>49</v>
      </c>
    </row>
    <row r="7" spans="1:12" x14ac:dyDescent="0.5">
      <c r="A7" s="21" t="s">
        <v>62</v>
      </c>
      <c r="B7" s="21" t="s">
        <v>42</v>
      </c>
      <c r="D7" s="21" t="s">
        <v>52</v>
      </c>
      <c r="E7" s="21">
        <v>2.25</v>
      </c>
      <c r="K7" s="21" t="s">
        <v>185</v>
      </c>
      <c r="L7" s="21">
        <v>60</v>
      </c>
    </row>
    <row r="8" spans="1:12" x14ac:dyDescent="0.5">
      <c r="A8" s="21" t="s">
        <v>66</v>
      </c>
      <c r="B8" s="21" t="s">
        <v>42</v>
      </c>
      <c r="D8" s="21" t="s">
        <v>41</v>
      </c>
      <c r="E8" s="21">
        <v>2</v>
      </c>
      <c r="K8" s="21" t="s">
        <v>196</v>
      </c>
      <c r="L8" s="21">
        <v>71</v>
      </c>
    </row>
    <row r="9" spans="1:12" x14ac:dyDescent="0.5">
      <c r="A9" s="21" t="s">
        <v>64</v>
      </c>
      <c r="B9" s="21" t="s">
        <v>41</v>
      </c>
      <c r="D9" s="21" t="s">
        <v>53</v>
      </c>
      <c r="E9" s="21">
        <v>1.75</v>
      </c>
      <c r="K9" s="21" t="s">
        <v>155</v>
      </c>
      <c r="L9" s="21">
        <v>82</v>
      </c>
    </row>
    <row r="10" spans="1:12" x14ac:dyDescent="0.5">
      <c r="A10" s="21" t="s">
        <v>60</v>
      </c>
      <c r="B10" s="21" t="s">
        <v>43</v>
      </c>
      <c r="D10" s="21" t="s">
        <v>42</v>
      </c>
      <c r="E10" s="21">
        <v>1</v>
      </c>
      <c r="K10" s="21" t="s">
        <v>197</v>
      </c>
      <c r="L10" s="21">
        <v>93</v>
      </c>
    </row>
    <row r="11" spans="1:12" x14ac:dyDescent="0.5">
      <c r="A11" s="21" t="s">
        <v>928</v>
      </c>
      <c r="B11" s="21" t="s">
        <v>42</v>
      </c>
      <c r="D11" s="21" t="s">
        <v>54</v>
      </c>
      <c r="E11" s="21">
        <v>0</v>
      </c>
    </row>
    <row r="12" spans="1:12" x14ac:dyDescent="0.5">
      <c r="D12" s="22" t="s">
        <v>55</v>
      </c>
      <c r="E12" s="22" t="s">
        <v>59</v>
      </c>
    </row>
    <row r="13" spans="1:12" x14ac:dyDescent="0.5">
      <c r="D13" s="22" t="s">
        <v>934</v>
      </c>
      <c r="E13" s="22" t="s">
        <v>934</v>
      </c>
    </row>
    <row r="14" spans="1:12" x14ac:dyDescent="0.5">
      <c r="D14" s="22" t="s">
        <v>933</v>
      </c>
      <c r="E14" s="22" t="s">
        <v>933</v>
      </c>
    </row>
    <row r="15" spans="1:12" x14ac:dyDescent="0.5">
      <c r="D15" s="22" t="s">
        <v>43</v>
      </c>
      <c r="E15" s="22" t="s">
        <v>56</v>
      </c>
    </row>
    <row r="16" spans="1:12" x14ac:dyDescent="0.5">
      <c r="D16" s="22" t="s">
        <v>57</v>
      </c>
      <c r="E16" s="22" t="s">
        <v>58</v>
      </c>
    </row>
  </sheetData>
  <sheetProtection algorithmName="SHA-512" hashValue="+Xs/hFfWurInYMUty4ZgHDKzWpjzykK51jzlsmBuFlnSjV/zFT10PqLLvV+P2PvOxhZd/rMdOi0lfcqfK5JchQ==" saltValue="MD+87yEGxMQx/z5TcKsxCA==" spinCount="100000" sheet="1" objects="1" scenarios="1"/>
  <sortState xmlns:xlrd2="http://schemas.microsoft.com/office/spreadsheetml/2017/richdata2" ref="A2:B8">
    <sortCondition ref="A2:A8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DAA1F1-982B-4BFA-84A9-87FCB099C685}">
  <sheetPr>
    <tabColor rgb="FFFFC000"/>
  </sheetPr>
  <dimension ref="A1:N562"/>
  <sheetViews>
    <sheetView zoomScale="60" zoomScaleNormal="60" workbookViewId="0">
      <pane xSplit="1" ySplit="1" topLeftCell="B465" activePane="bottomRight" state="frozen"/>
      <selection sqref="A1:B1"/>
      <selection pane="topRight" sqref="A1:B1"/>
      <selection pane="bottomLeft" sqref="A1:B1"/>
      <selection pane="bottomRight" activeCell="G476" sqref="G476"/>
    </sheetView>
  </sheetViews>
  <sheetFormatPr defaultColWidth="9" defaultRowHeight="15.7" x14ac:dyDescent="0.55000000000000004"/>
  <cols>
    <col min="1" max="1" width="15.8203125" style="30" customWidth="1"/>
    <col min="2" max="2" width="55.52734375" style="30" bestFit="1" customWidth="1"/>
    <col min="3" max="4" width="9.29296875" style="30" customWidth="1"/>
    <col min="5" max="5" width="11.17578125" style="30" bestFit="1" customWidth="1"/>
    <col min="6" max="6" width="9" style="70"/>
    <col min="7" max="7" width="20.17578125" style="81" bestFit="1" customWidth="1"/>
    <col min="8" max="8" width="16.46875" style="81" bestFit="1" customWidth="1"/>
    <col min="9" max="12" width="15.52734375" style="81" customWidth="1"/>
    <col min="13" max="13" width="16.52734375" style="70" bestFit="1" customWidth="1"/>
    <col min="14" max="14" width="48.87890625" style="139" bestFit="1" customWidth="1"/>
    <col min="15" max="16384" width="9" style="30"/>
  </cols>
  <sheetData>
    <row r="1" spans="1:14" x14ac:dyDescent="0.55000000000000004">
      <c r="A1" s="73" t="s">
        <v>3</v>
      </c>
      <c r="B1" s="74" t="s">
        <v>4</v>
      </c>
      <c r="C1" s="75" t="s">
        <v>5</v>
      </c>
      <c r="D1" s="75" t="s">
        <v>823</v>
      </c>
      <c r="E1" s="75" t="s">
        <v>798</v>
      </c>
      <c r="F1" s="75" t="s">
        <v>800</v>
      </c>
      <c r="G1" s="76" t="s">
        <v>36</v>
      </c>
      <c r="H1" s="76" t="s">
        <v>37</v>
      </c>
      <c r="I1" s="76" t="s">
        <v>38</v>
      </c>
      <c r="J1" s="76" t="s">
        <v>39</v>
      </c>
      <c r="K1" s="76" t="s">
        <v>598</v>
      </c>
      <c r="L1" s="76" t="s">
        <v>791</v>
      </c>
      <c r="M1" s="76" t="s">
        <v>795</v>
      </c>
      <c r="N1" s="111" t="s">
        <v>7</v>
      </c>
    </row>
    <row r="2" spans="1:14" x14ac:dyDescent="0.55000000000000004">
      <c r="A2" s="78" t="s">
        <v>1165</v>
      </c>
      <c r="B2" s="78" t="s">
        <v>1166</v>
      </c>
      <c r="C2" s="70">
        <v>3</v>
      </c>
      <c r="D2" s="70" t="s">
        <v>955</v>
      </c>
      <c r="E2" s="70" t="s">
        <v>941</v>
      </c>
      <c r="G2" s="71"/>
      <c r="H2" s="71"/>
      <c r="I2" s="71"/>
      <c r="J2" s="72"/>
      <c r="K2" s="71"/>
      <c r="L2" s="72"/>
      <c r="M2" s="72"/>
      <c r="N2" s="114"/>
    </row>
    <row r="3" spans="1:14" x14ac:dyDescent="0.55000000000000004">
      <c r="A3" s="78" t="s">
        <v>1159</v>
      </c>
      <c r="B3" s="78" t="s">
        <v>1160</v>
      </c>
      <c r="C3" s="70">
        <v>3</v>
      </c>
      <c r="D3" s="70" t="s">
        <v>955</v>
      </c>
      <c r="E3" s="70" t="s">
        <v>941</v>
      </c>
      <c r="G3" s="71"/>
      <c r="H3" s="71"/>
      <c r="I3" s="71"/>
      <c r="J3" s="72"/>
      <c r="K3" s="71"/>
      <c r="L3" s="72"/>
      <c r="M3" s="72"/>
      <c r="N3" s="114"/>
    </row>
    <row r="4" spans="1:14" x14ac:dyDescent="0.55000000000000004">
      <c r="A4" s="78" t="s">
        <v>1158</v>
      </c>
      <c r="B4" s="78" t="s">
        <v>763</v>
      </c>
      <c r="C4" s="70">
        <v>3</v>
      </c>
      <c r="D4" s="70" t="s">
        <v>955</v>
      </c>
      <c r="E4" s="70" t="s">
        <v>941</v>
      </c>
      <c r="G4" s="71"/>
      <c r="H4" s="71"/>
      <c r="I4" s="71"/>
      <c r="J4" s="72"/>
      <c r="K4" s="71"/>
      <c r="L4" s="72"/>
      <c r="M4" s="72"/>
      <c r="N4" s="114"/>
    </row>
    <row r="5" spans="1:14" x14ac:dyDescent="0.55000000000000004">
      <c r="A5" s="78" t="s">
        <v>1155</v>
      </c>
      <c r="B5" s="78" t="s">
        <v>1156</v>
      </c>
      <c r="C5" s="70">
        <v>3</v>
      </c>
      <c r="D5" s="70" t="s">
        <v>955</v>
      </c>
      <c r="E5" s="70" t="s">
        <v>941</v>
      </c>
      <c r="G5" s="71"/>
      <c r="H5" s="71"/>
      <c r="I5" s="71"/>
      <c r="J5" s="72"/>
      <c r="K5" s="71"/>
      <c r="L5" s="72"/>
      <c r="M5" s="72"/>
      <c r="N5" s="114"/>
    </row>
    <row r="6" spans="1:14" x14ac:dyDescent="0.55000000000000004">
      <c r="A6" s="78" t="s">
        <v>1167</v>
      </c>
      <c r="B6" s="78" t="s">
        <v>1168</v>
      </c>
      <c r="C6" s="70">
        <v>3</v>
      </c>
      <c r="D6" s="70" t="s">
        <v>955</v>
      </c>
      <c r="E6" s="70" t="s">
        <v>941</v>
      </c>
      <c r="G6" s="71"/>
      <c r="H6" s="71"/>
      <c r="I6" s="71"/>
      <c r="J6" s="72"/>
      <c r="K6" s="71"/>
      <c r="L6" s="72"/>
      <c r="M6" s="72"/>
      <c r="N6" s="114"/>
    </row>
    <row r="7" spans="1:14" x14ac:dyDescent="0.55000000000000004">
      <c r="A7" s="78" t="s">
        <v>739</v>
      </c>
      <c r="B7" s="78" t="s">
        <v>1157</v>
      </c>
      <c r="C7" s="70">
        <v>3</v>
      </c>
      <c r="D7" s="70" t="s">
        <v>955</v>
      </c>
      <c r="E7" s="70" t="s">
        <v>941</v>
      </c>
      <c r="G7" s="71"/>
      <c r="H7" s="71"/>
      <c r="I7" s="71"/>
      <c r="K7" s="71"/>
    </row>
    <row r="8" spans="1:14" x14ac:dyDescent="0.55000000000000004">
      <c r="A8" s="78" t="s">
        <v>740</v>
      </c>
      <c r="B8" s="78" t="s">
        <v>741</v>
      </c>
      <c r="C8" s="70">
        <v>3</v>
      </c>
      <c r="D8" s="70" t="s">
        <v>955</v>
      </c>
      <c r="E8" s="70" t="s">
        <v>941</v>
      </c>
      <c r="G8" s="71" t="s">
        <v>942</v>
      </c>
      <c r="H8" s="71"/>
      <c r="I8" s="71"/>
      <c r="K8" s="71"/>
    </row>
    <row r="9" spans="1:14" x14ac:dyDescent="0.55000000000000004">
      <c r="A9" s="78" t="s">
        <v>1131</v>
      </c>
      <c r="B9" s="78" t="s">
        <v>1132</v>
      </c>
      <c r="C9" s="70">
        <v>3</v>
      </c>
      <c r="D9" s="70" t="s">
        <v>955</v>
      </c>
      <c r="E9" s="70" t="s">
        <v>941</v>
      </c>
      <c r="G9" s="71"/>
      <c r="H9" s="71"/>
      <c r="I9" s="71"/>
      <c r="K9" s="71"/>
    </row>
    <row r="10" spans="1:14" x14ac:dyDescent="0.55000000000000004">
      <c r="A10" s="78" t="s">
        <v>1133</v>
      </c>
      <c r="B10" s="78" t="s">
        <v>1134</v>
      </c>
      <c r="C10" s="70">
        <v>3</v>
      </c>
      <c r="D10" s="70" t="s">
        <v>955</v>
      </c>
      <c r="E10" s="70" t="s">
        <v>941</v>
      </c>
      <c r="G10" s="71"/>
      <c r="H10" s="71"/>
      <c r="I10" s="71"/>
      <c r="K10" s="71"/>
    </row>
    <row r="11" spans="1:14" x14ac:dyDescent="0.55000000000000004">
      <c r="A11" s="78" t="s">
        <v>728</v>
      </c>
      <c r="B11" s="78" t="s">
        <v>729</v>
      </c>
      <c r="C11" s="70">
        <v>3</v>
      </c>
      <c r="D11" s="70" t="s">
        <v>955</v>
      </c>
      <c r="E11" s="70" t="s">
        <v>941</v>
      </c>
      <c r="G11" s="71"/>
      <c r="H11" s="71"/>
      <c r="I11" s="71"/>
      <c r="K11" s="71"/>
    </row>
    <row r="12" spans="1:14" x14ac:dyDescent="0.55000000000000004">
      <c r="A12" s="78" t="s">
        <v>949</v>
      </c>
      <c r="B12" s="78" t="s">
        <v>953</v>
      </c>
      <c r="C12" s="70">
        <v>3</v>
      </c>
      <c r="D12" s="70" t="s">
        <v>955</v>
      </c>
      <c r="E12" s="70" t="s">
        <v>941</v>
      </c>
      <c r="G12" s="71"/>
      <c r="H12" s="71"/>
      <c r="I12" s="71"/>
      <c r="K12" s="71"/>
    </row>
    <row r="13" spans="1:14" x14ac:dyDescent="0.55000000000000004">
      <c r="A13" s="78" t="s">
        <v>730</v>
      </c>
      <c r="B13" s="78" t="s">
        <v>731</v>
      </c>
      <c r="C13" s="70">
        <v>3</v>
      </c>
      <c r="D13" s="70" t="s">
        <v>955</v>
      </c>
      <c r="E13" s="70" t="s">
        <v>941</v>
      </c>
      <c r="G13" s="71"/>
      <c r="H13" s="71"/>
      <c r="I13" s="71"/>
      <c r="K13" s="71"/>
    </row>
    <row r="14" spans="1:14" x14ac:dyDescent="0.55000000000000004">
      <c r="A14" s="78" t="s">
        <v>950</v>
      </c>
      <c r="B14" s="78" t="s">
        <v>954</v>
      </c>
      <c r="C14" s="70">
        <v>3</v>
      </c>
      <c r="D14" s="70" t="s">
        <v>955</v>
      </c>
      <c r="E14" s="70" t="s">
        <v>941</v>
      </c>
      <c r="G14" s="71"/>
      <c r="H14" s="71"/>
      <c r="I14" s="71"/>
      <c r="K14" s="71"/>
    </row>
    <row r="15" spans="1:14" x14ac:dyDescent="0.55000000000000004">
      <c r="A15" s="78" t="s">
        <v>951</v>
      </c>
      <c r="B15" s="78" t="s">
        <v>1125</v>
      </c>
      <c r="C15" s="70">
        <v>3</v>
      </c>
      <c r="D15" s="70" t="s">
        <v>955</v>
      </c>
      <c r="E15" s="70" t="s">
        <v>941</v>
      </c>
      <c r="G15" s="71"/>
      <c r="H15" s="71"/>
      <c r="I15" s="71"/>
      <c r="K15" s="71"/>
    </row>
    <row r="16" spans="1:14" x14ac:dyDescent="0.55000000000000004">
      <c r="A16" s="78" t="s">
        <v>732</v>
      </c>
      <c r="B16" s="78" t="s">
        <v>126</v>
      </c>
      <c r="C16" s="70">
        <v>3</v>
      </c>
      <c r="D16" s="70" t="s">
        <v>955</v>
      </c>
      <c r="E16" s="70" t="s">
        <v>941</v>
      </c>
      <c r="G16" s="71"/>
      <c r="H16" s="71"/>
      <c r="I16" s="71"/>
      <c r="K16" s="71"/>
    </row>
    <row r="17" spans="1:14" x14ac:dyDescent="0.55000000000000004">
      <c r="A17" s="78" t="s">
        <v>1126</v>
      </c>
      <c r="B17" s="78" t="s">
        <v>1127</v>
      </c>
      <c r="C17" s="70">
        <v>3</v>
      </c>
      <c r="D17" s="70" t="s">
        <v>955</v>
      </c>
      <c r="E17" s="70" t="s">
        <v>941</v>
      </c>
      <c r="G17" s="71"/>
      <c r="H17" s="71"/>
      <c r="I17" s="71"/>
      <c r="K17" s="71"/>
    </row>
    <row r="18" spans="1:14" x14ac:dyDescent="0.55000000000000004">
      <c r="A18" s="78" t="s">
        <v>733</v>
      </c>
      <c r="B18" s="78" t="s">
        <v>734</v>
      </c>
      <c r="C18" s="70">
        <v>3</v>
      </c>
      <c r="D18" s="70" t="s">
        <v>955</v>
      </c>
      <c r="E18" s="70" t="s">
        <v>941</v>
      </c>
      <c r="G18" s="71"/>
      <c r="H18" s="71"/>
      <c r="I18" s="71"/>
      <c r="K18" s="71"/>
    </row>
    <row r="19" spans="1:14" x14ac:dyDescent="0.55000000000000004">
      <c r="A19" s="78" t="s">
        <v>723</v>
      </c>
      <c r="B19" s="78" t="s">
        <v>724</v>
      </c>
      <c r="C19" s="70">
        <v>3</v>
      </c>
      <c r="D19" s="70" t="s">
        <v>892</v>
      </c>
      <c r="E19" s="70" t="s">
        <v>941</v>
      </c>
      <c r="G19" s="71" t="s">
        <v>1107</v>
      </c>
      <c r="H19" s="71"/>
      <c r="I19" s="71"/>
      <c r="K19" s="71"/>
    </row>
    <row r="20" spans="1:14" x14ac:dyDescent="0.55000000000000004">
      <c r="A20" s="78" t="s">
        <v>719</v>
      </c>
      <c r="B20" s="78" t="s">
        <v>720</v>
      </c>
      <c r="C20" s="70">
        <v>3</v>
      </c>
      <c r="D20" s="70" t="s">
        <v>892</v>
      </c>
      <c r="E20" s="70" t="s">
        <v>941</v>
      </c>
      <c r="G20" s="71"/>
      <c r="H20" s="71"/>
      <c r="I20" s="71"/>
      <c r="K20" s="71"/>
    </row>
    <row r="21" spans="1:14" x14ac:dyDescent="0.55000000000000004">
      <c r="A21" s="78" t="s">
        <v>721</v>
      </c>
      <c r="B21" s="78" t="s">
        <v>722</v>
      </c>
      <c r="C21" s="70">
        <v>3</v>
      </c>
      <c r="D21" s="70" t="s">
        <v>892</v>
      </c>
      <c r="E21" s="70" t="s">
        <v>941</v>
      </c>
      <c r="G21" s="71"/>
      <c r="H21" s="71"/>
      <c r="I21" s="71"/>
      <c r="K21" s="71"/>
    </row>
    <row r="22" spans="1:14" x14ac:dyDescent="0.55000000000000004">
      <c r="A22" s="78" t="s">
        <v>725</v>
      </c>
      <c r="B22" s="78" t="s">
        <v>726</v>
      </c>
      <c r="C22" s="70">
        <v>3</v>
      </c>
      <c r="D22" s="70" t="s">
        <v>892</v>
      </c>
      <c r="E22" s="70" t="s">
        <v>941</v>
      </c>
      <c r="G22" s="71"/>
      <c r="H22" s="71"/>
      <c r="I22" s="71"/>
      <c r="K22" s="71"/>
    </row>
    <row r="23" spans="1:14" x14ac:dyDescent="0.55000000000000004">
      <c r="A23" s="77" t="s">
        <v>420</v>
      </c>
      <c r="B23" s="78" t="s">
        <v>209</v>
      </c>
      <c r="C23" s="32">
        <v>3</v>
      </c>
      <c r="D23" s="32" t="s">
        <v>824</v>
      </c>
      <c r="E23" s="70" t="s">
        <v>812</v>
      </c>
      <c r="F23" s="70" t="s">
        <v>1075</v>
      </c>
      <c r="G23" s="71" t="s">
        <v>80</v>
      </c>
      <c r="H23" s="71"/>
      <c r="I23" s="71"/>
      <c r="J23" s="71"/>
      <c r="K23" s="71"/>
      <c r="L23" s="71"/>
      <c r="M23" s="51"/>
      <c r="N23" s="112"/>
    </row>
    <row r="24" spans="1:14" x14ac:dyDescent="0.55000000000000004">
      <c r="A24" s="78" t="s">
        <v>420</v>
      </c>
      <c r="B24" s="78" t="s">
        <v>209</v>
      </c>
      <c r="C24" s="70">
        <v>3</v>
      </c>
      <c r="D24" s="70" t="s">
        <v>824</v>
      </c>
      <c r="E24" s="70" t="s">
        <v>935</v>
      </c>
      <c r="F24" s="70" t="s">
        <v>1075</v>
      </c>
      <c r="G24" s="71" t="s">
        <v>80</v>
      </c>
      <c r="H24" s="71"/>
      <c r="I24" s="71"/>
      <c r="K24" s="71"/>
    </row>
    <row r="25" spans="1:14" x14ac:dyDescent="0.55000000000000004">
      <c r="A25" s="77" t="s">
        <v>421</v>
      </c>
      <c r="B25" s="78" t="s">
        <v>210</v>
      </c>
      <c r="C25" s="32">
        <v>3</v>
      </c>
      <c r="D25" s="32" t="s">
        <v>824</v>
      </c>
      <c r="E25" s="70" t="s">
        <v>812</v>
      </c>
      <c r="F25" s="70" t="s">
        <v>1075</v>
      </c>
      <c r="G25" s="71" t="s">
        <v>80</v>
      </c>
      <c r="H25" s="71"/>
      <c r="I25" s="71"/>
      <c r="J25" s="71"/>
      <c r="K25" s="71"/>
      <c r="L25" s="71"/>
      <c r="M25" s="51"/>
      <c r="N25" s="112"/>
    </row>
    <row r="26" spans="1:14" x14ac:dyDescent="0.55000000000000004">
      <c r="A26" s="78" t="s">
        <v>421</v>
      </c>
      <c r="B26" s="78" t="s">
        <v>210</v>
      </c>
      <c r="C26" s="70">
        <v>3</v>
      </c>
      <c r="D26" s="70" t="s">
        <v>824</v>
      </c>
      <c r="E26" s="70" t="s">
        <v>935</v>
      </c>
      <c r="F26" s="70" t="s">
        <v>1075</v>
      </c>
      <c r="G26" s="71" t="s">
        <v>80</v>
      </c>
      <c r="H26" s="71"/>
      <c r="I26" s="71"/>
      <c r="K26" s="71"/>
    </row>
    <row r="27" spans="1:14" x14ac:dyDescent="0.55000000000000004">
      <c r="A27" s="77" t="s">
        <v>422</v>
      </c>
      <c r="B27" s="78" t="s">
        <v>211</v>
      </c>
      <c r="C27" s="32">
        <v>3</v>
      </c>
      <c r="D27" s="32" t="s">
        <v>824</v>
      </c>
      <c r="E27" s="70" t="s">
        <v>812</v>
      </c>
      <c r="F27" s="70" t="s">
        <v>1075</v>
      </c>
      <c r="G27" s="71" t="s">
        <v>87</v>
      </c>
      <c r="H27" s="71"/>
      <c r="I27" s="71"/>
      <c r="J27" s="71"/>
      <c r="K27" s="71"/>
      <c r="L27" s="71"/>
      <c r="M27" s="51"/>
      <c r="N27" s="112"/>
    </row>
    <row r="28" spans="1:14" x14ac:dyDescent="0.55000000000000004">
      <c r="A28" s="78" t="s">
        <v>422</v>
      </c>
      <c r="B28" s="78" t="s">
        <v>211</v>
      </c>
      <c r="C28" s="70">
        <v>3</v>
      </c>
      <c r="D28" s="70" t="s">
        <v>824</v>
      </c>
      <c r="E28" s="70" t="s">
        <v>935</v>
      </c>
      <c r="F28" s="70" t="s">
        <v>1075</v>
      </c>
      <c r="G28" s="71" t="s">
        <v>87</v>
      </c>
      <c r="H28" s="71" t="s">
        <v>96</v>
      </c>
      <c r="I28" s="71"/>
      <c r="K28" s="71"/>
    </row>
    <row r="29" spans="1:14" x14ac:dyDescent="0.55000000000000004">
      <c r="A29" s="77" t="s">
        <v>423</v>
      </c>
      <c r="B29" s="78" t="s">
        <v>212</v>
      </c>
      <c r="C29" s="32">
        <v>3</v>
      </c>
      <c r="D29" s="32" t="s">
        <v>824</v>
      </c>
      <c r="E29" s="70" t="s">
        <v>812</v>
      </c>
      <c r="F29" s="70" t="s">
        <v>1075</v>
      </c>
      <c r="G29" s="71" t="s">
        <v>76</v>
      </c>
      <c r="H29" s="71"/>
      <c r="I29" s="71"/>
      <c r="J29" s="71"/>
      <c r="K29" s="71"/>
      <c r="L29" s="71"/>
      <c r="M29" s="51"/>
      <c r="N29" s="112"/>
    </row>
    <row r="30" spans="1:14" x14ac:dyDescent="0.55000000000000004">
      <c r="A30" s="78" t="s">
        <v>423</v>
      </c>
      <c r="B30" s="78" t="s">
        <v>212</v>
      </c>
      <c r="C30" s="70">
        <v>3</v>
      </c>
      <c r="D30" s="70" t="s">
        <v>824</v>
      </c>
      <c r="E30" s="70" t="s">
        <v>935</v>
      </c>
      <c r="F30" s="70" t="s">
        <v>1075</v>
      </c>
      <c r="G30" s="71" t="s">
        <v>76</v>
      </c>
      <c r="H30" s="71"/>
      <c r="I30" s="71"/>
      <c r="K30" s="71"/>
    </row>
    <row r="31" spans="1:14" x14ac:dyDescent="0.55000000000000004">
      <c r="A31" s="77" t="s">
        <v>424</v>
      </c>
      <c r="B31" s="78" t="s">
        <v>213</v>
      </c>
      <c r="C31" s="32">
        <v>3</v>
      </c>
      <c r="D31" s="32" t="s">
        <v>824</v>
      </c>
      <c r="E31" s="70" t="s">
        <v>812</v>
      </c>
      <c r="F31" s="70" t="s">
        <v>1075</v>
      </c>
      <c r="G31" s="71" t="s">
        <v>80</v>
      </c>
      <c r="H31" s="71" t="s">
        <v>423</v>
      </c>
      <c r="I31" s="71"/>
      <c r="J31" s="71"/>
      <c r="K31" s="71"/>
      <c r="L31" s="71"/>
      <c r="M31" s="51"/>
      <c r="N31" s="112"/>
    </row>
    <row r="32" spans="1:14" x14ac:dyDescent="0.55000000000000004">
      <c r="A32" s="78" t="s">
        <v>424</v>
      </c>
      <c r="B32" s="78" t="s">
        <v>213</v>
      </c>
      <c r="C32" s="70">
        <v>3</v>
      </c>
      <c r="D32" s="70" t="s">
        <v>824</v>
      </c>
      <c r="E32" s="70" t="s">
        <v>935</v>
      </c>
      <c r="F32" s="70" t="s">
        <v>1075</v>
      </c>
      <c r="G32" s="71" t="s">
        <v>80</v>
      </c>
      <c r="H32" s="71" t="s">
        <v>423</v>
      </c>
      <c r="I32" s="71"/>
      <c r="K32" s="71"/>
    </row>
    <row r="33" spans="1:14" x14ac:dyDescent="0.55000000000000004">
      <c r="A33" s="77" t="s">
        <v>425</v>
      </c>
      <c r="B33" s="78" t="s">
        <v>214</v>
      </c>
      <c r="C33" s="32">
        <v>3</v>
      </c>
      <c r="D33" s="32" t="s">
        <v>824</v>
      </c>
      <c r="E33" s="70" t="s">
        <v>812</v>
      </c>
      <c r="F33" s="70" t="s">
        <v>1075</v>
      </c>
      <c r="G33" s="71" t="s">
        <v>87</v>
      </c>
      <c r="H33" s="71"/>
      <c r="I33" s="71"/>
      <c r="J33" s="71"/>
      <c r="K33" s="71"/>
      <c r="L33" s="71"/>
      <c r="M33" s="51"/>
      <c r="N33" s="112"/>
    </row>
    <row r="34" spans="1:14" x14ac:dyDescent="0.55000000000000004">
      <c r="A34" s="77" t="s">
        <v>426</v>
      </c>
      <c r="B34" s="78" t="s">
        <v>215</v>
      </c>
      <c r="C34" s="32">
        <v>3</v>
      </c>
      <c r="D34" s="32" t="s">
        <v>824</v>
      </c>
      <c r="E34" s="70" t="s">
        <v>812</v>
      </c>
      <c r="F34" s="70" t="s">
        <v>1075</v>
      </c>
      <c r="G34" s="71" t="s">
        <v>816</v>
      </c>
      <c r="H34" s="71"/>
      <c r="I34" s="71"/>
      <c r="J34" s="71"/>
      <c r="K34" s="71"/>
      <c r="L34" s="71"/>
      <c r="M34" s="51"/>
      <c r="N34" s="112"/>
    </row>
    <row r="35" spans="1:14" x14ac:dyDescent="0.55000000000000004">
      <c r="A35" s="77" t="s">
        <v>427</v>
      </c>
      <c r="B35" s="78" t="s">
        <v>216</v>
      </c>
      <c r="C35" s="32">
        <v>3</v>
      </c>
      <c r="D35" s="32" t="s">
        <v>824</v>
      </c>
      <c r="E35" s="70" t="s">
        <v>812</v>
      </c>
      <c r="F35" s="70" t="s">
        <v>1075</v>
      </c>
      <c r="G35" s="71" t="s">
        <v>816</v>
      </c>
      <c r="H35" s="71"/>
      <c r="I35" s="71"/>
      <c r="J35" s="71"/>
      <c r="K35" s="71"/>
      <c r="L35" s="71"/>
      <c r="M35" s="51"/>
      <c r="N35" s="112"/>
    </row>
    <row r="36" spans="1:14" x14ac:dyDescent="0.55000000000000004">
      <c r="A36" s="77" t="s">
        <v>428</v>
      </c>
      <c r="B36" s="78" t="s">
        <v>217</v>
      </c>
      <c r="C36" s="32">
        <v>3</v>
      </c>
      <c r="D36" s="32" t="s">
        <v>824</v>
      </c>
      <c r="E36" s="70" t="s">
        <v>812</v>
      </c>
      <c r="F36" s="70" t="s">
        <v>1075</v>
      </c>
      <c r="G36" s="71" t="s">
        <v>816</v>
      </c>
      <c r="H36" s="71"/>
      <c r="I36" s="71"/>
      <c r="J36" s="71"/>
      <c r="K36" s="71"/>
      <c r="L36" s="71"/>
      <c r="M36" s="51"/>
      <c r="N36" s="112"/>
    </row>
    <row r="37" spans="1:14" x14ac:dyDescent="0.55000000000000004">
      <c r="A37" s="77" t="s">
        <v>429</v>
      </c>
      <c r="B37" s="78" t="s">
        <v>218</v>
      </c>
      <c r="C37" s="32">
        <v>3</v>
      </c>
      <c r="D37" s="32" t="s">
        <v>824</v>
      </c>
      <c r="E37" s="70" t="s">
        <v>812</v>
      </c>
      <c r="F37" s="70" t="s">
        <v>1075</v>
      </c>
      <c r="G37" s="71" t="s">
        <v>816</v>
      </c>
      <c r="H37" s="71"/>
      <c r="I37" s="71"/>
      <c r="J37" s="71"/>
      <c r="K37" s="71"/>
      <c r="L37" s="71"/>
      <c r="M37" s="51"/>
      <c r="N37" s="112"/>
    </row>
    <row r="38" spans="1:14" x14ac:dyDescent="0.55000000000000004">
      <c r="A38" s="77" t="s">
        <v>430</v>
      </c>
      <c r="B38" s="78" t="s">
        <v>219</v>
      </c>
      <c r="C38" s="32">
        <v>3</v>
      </c>
      <c r="D38" s="32" t="s">
        <v>824</v>
      </c>
      <c r="E38" s="70" t="s">
        <v>812</v>
      </c>
      <c r="F38" s="70" t="s">
        <v>1075</v>
      </c>
      <c r="G38" s="71" t="s">
        <v>428</v>
      </c>
      <c r="H38" s="71"/>
      <c r="I38" s="71"/>
      <c r="J38" s="71"/>
      <c r="K38" s="71"/>
      <c r="L38" s="71"/>
      <c r="M38" s="51"/>
      <c r="N38" s="112"/>
    </row>
    <row r="39" spans="1:14" x14ac:dyDescent="0.55000000000000004">
      <c r="A39" s="77" t="s">
        <v>431</v>
      </c>
      <c r="B39" s="78" t="s">
        <v>220</v>
      </c>
      <c r="C39" s="32">
        <v>3</v>
      </c>
      <c r="D39" s="32" t="s">
        <v>824</v>
      </c>
      <c r="E39" s="70" t="s">
        <v>812</v>
      </c>
      <c r="F39" s="70" t="s">
        <v>1075</v>
      </c>
      <c r="G39" s="71" t="s">
        <v>426</v>
      </c>
      <c r="H39" s="71" t="s">
        <v>427</v>
      </c>
      <c r="I39" s="71"/>
      <c r="J39" s="71"/>
      <c r="K39" s="71"/>
      <c r="L39" s="71"/>
      <c r="M39" s="51"/>
      <c r="N39" s="112"/>
    </row>
    <row r="40" spans="1:14" x14ac:dyDescent="0.55000000000000004">
      <c r="A40" s="77" t="s">
        <v>432</v>
      </c>
      <c r="B40" s="78" t="s">
        <v>221</v>
      </c>
      <c r="C40" s="32">
        <v>3</v>
      </c>
      <c r="D40" s="32" t="s">
        <v>824</v>
      </c>
      <c r="E40" s="70" t="s">
        <v>812</v>
      </c>
      <c r="F40" s="70" t="s">
        <v>1075</v>
      </c>
      <c r="G40" s="71" t="s">
        <v>74</v>
      </c>
      <c r="H40" s="71" t="s">
        <v>431</v>
      </c>
      <c r="I40" s="71"/>
      <c r="J40" s="71"/>
      <c r="K40" s="71"/>
      <c r="L40" s="71"/>
      <c r="M40" s="51"/>
      <c r="N40" s="112"/>
    </row>
    <row r="41" spans="1:14" x14ac:dyDescent="0.55000000000000004">
      <c r="A41" s="78" t="s">
        <v>70</v>
      </c>
      <c r="B41" s="78" t="s">
        <v>817</v>
      </c>
      <c r="C41" s="70">
        <v>3</v>
      </c>
      <c r="D41" s="32"/>
      <c r="E41" s="70" t="s">
        <v>62</v>
      </c>
      <c r="G41" s="71"/>
      <c r="H41" s="71"/>
      <c r="I41" s="71"/>
      <c r="J41" s="72"/>
      <c r="K41" s="71"/>
      <c r="L41" s="72"/>
      <c r="M41" s="32"/>
      <c r="N41" s="114"/>
    </row>
    <row r="42" spans="1:14" x14ac:dyDescent="0.55000000000000004">
      <c r="A42" s="78" t="s">
        <v>81</v>
      </c>
      <c r="B42" s="78" t="s">
        <v>24</v>
      </c>
      <c r="C42" s="70">
        <v>3</v>
      </c>
      <c r="D42" s="70"/>
      <c r="E42" s="70" t="s">
        <v>62</v>
      </c>
      <c r="G42" s="71"/>
      <c r="H42" s="71"/>
      <c r="I42" s="71"/>
      <c r="J42" s="72"/>
      <c r="K42" s="71"/>
      <c r="L42" s="72"/>
      <c r="M42" s="32"/>
      <c r="N42" s="114"/>
    </row>
    <row r="43" spans="1:14" x14ac:dyDescent="0.55000000000000004">
      <c r="A43" s="79" t="s">
        <v>72</v>
      </c>
      <c r="B43" s="79" t="s">
        <v>73</v>
      </c>
      <c r="C43" s="70">
        <v>1</v>
      </c>
      <c r="D43" s="32" t="s">
        <v>824</v>
      </c>
      <c r="E43" s="70" t="s">
        <v>63</v>
      </c>
      <c r="G43" s="71"/>
      <c r="H43" s="71"/>
      <c r="I43" s="80"/>
      <c r="K43" s="80"/>
      <c r="N43" s="113"/>
    </row>
    <row r="44" spans="1:14" x14ac:dyDescent="0.55000000000000004">
      <c r="A44" s="79" t="s">
        <v>74</v>
      </c>
      <c r="B44" s="79" t="s">
        <v>75</v>
      </c>
      <c r="C44" s="70">
        <v>3</v>
      </c>
      <c r="D44" s="32" t="s">
        <v>824</v>
      </c>
      <c r="E44" s="70" t="s">
        <v>63</v>
      </c>
      <c r="G44" s="71"/>
      <c r="H44" s="71"/>
      <c r="I44" s="80"/>
      <c r="K44" s="80"/>
      <c r="N44" s="113"/>
    </row>
    <row r="45" spans="1:14" x14ac:dyDescent="0.55000000000000004">
      <c r="A45" s="79" t="s">
        <v>80</v>
      </c>
      <c r="B45" s="79" t="s">
        <v>16</v>
      </c>
      <c r="C45" s="70">
        <v>3</v>
      </c>
      <c r="D45" s="32" t="s">
        <v>824</v>
      </c>
      <c r="E45" s="70" t="s">
        <v>63</v>
      </c>
      <c r="G45" s="71"/>
      <c r="H45" s="71"/>
      <c r="I45" s="82"/>
      <c r="K45" s="82"/>
      <c r="N45" s="113"/>
    </row>
    <row r="46" spans="1:14" x14ac:dyDescent="0.55000000000000004">
      <c r="A46" s="78" t="s">
        <v>84</v>
      </c>
      <c r="B46" s="78" t="s">
        <v>86</v>
      </c>
      <c r="C46" s="70">
        <v>3</v>
      </c>
      <c r="D46" s="32" t="s">
        <v>824</v>
      </c>
      <c r="E46" s="70" t="s">
        <v>63</v>
      </c>
      <c r="G46" s="71" t="s">
        <v>70</v>
      </c>
      <c r="H46" s="71"/>
      <c r="I46" s="80"/>
      <c r="K46" s="80"/>
      <c r="N46" s="113"/>
    </row>
    <row r="47" spans="1:14" x14ac:dyDescent="0.55000000000000004">
      <c r="A47" s="78" t="s">
        <v>90</v>
      </c>
      <c r="B47" s="78" t="s">
        <v>91</v>
      </c>
      <c r="C47" s="70">
        <v>3</v>
      </c>
      <c r="D47" s="32"/>
      <c r="E47" s="70" t="s">
        <v>62</v>
      </c>
      <c r="G47" s="71"/>
      <c r="H47" s="71"/>
      <c r="I47" s="80"/>
      <c r="K47" s="80"/>
      <c r="N47" s="113"/>
    </row>
    <row r="48" spans="1:14" x14ac:dyDescent="0.55000000000000004">
      <c r="A48" s="78" t="s">
        <v>88</v>
      </c>
      <c r="B48" s="78" t="s">
        <v>89</v>
      </c>
      <c r="C48" s="70">
        <v>3</v>
      </c>
      <c r="D48" s="70"/>
      <c r="E48" s="70" t="s">
        <v>62</v>
      </c>
      <c r="G48" s="71" t="s">
        <v>10</v>
      </c>
      <c r="H48" s="71"/>
      <c r="I48" s="80"/>
      <c r="K48" s="80"/>
      <c r="N48" s="113"/>
    </row>
    <row r="49" spans="1:14" x14ac:dyDescent="0.55000000000000004">
      <c r="A49" s="78" t="s">
        <v>87</v>
      </c>
      <c r="B49" s="78" t="s">
        <v>21</v>
      </c>
      <c r="C49" s="70">
        <v>3</v>
      </c>
      <c r="D49" s="32" t="s">
        <v>824</v>
      </c>
      <c r="E49" s="70" t="s">
        <v>63</v>
      </c>
      <c r="G49" s="71" t="s">
        <v>80</v>
      </c>
      <c r="H49" s="71"/>
      <c r="I49" s="80"/>
      <c r="K49" s="80"/>
      <c r="N49" s="113"/>
    </row>
    <row r="50" spans="1:14" x14ac:dyDescent="0.55000000000000004">
      <c r="A50" s="78" t="s">
        <v>94</v>
      </c>
      <c r="B50" s="78" t="s">
        <v>95</v>
      </c>
      <c r="C50" s="70">
        <v>3</v>
      </c>
      <c r="D50" s="32" t="s">
        <v>824</v>
      </c>
      <c r="E50" s="70" t="s">
        <v>63</v>
      </c>
      <c r="G50" s="71" t="s">
        <v>70</v>
      </c>
      <c r="H50" s="71"/>
      <c r="I50" s="80"/>
      <c r="K50" s="80"/>
      <c r="N50" s="113"/>
    </row>
    <row r="51" spans="1:14" x14ac:dyDescent="0.55000000000000004">
      <c r="A51" s="79" t="s">
        <v>96</v>
      </c>
      <c r="B51" s="79" t="s">
        <v>31</v>
      </c>
      <c r="C51" s="32">
        <v>3</v>
      </c>
      <c r="D51" s="32" t="s">
        <v>824</v>
      </c>
      <c r="E51" s="70" t="s">
        <v>63</v>
      </c>
      <c r="G51" s="71" t="s">
        <v>88</v>
      </c>
      <c r="H51" s="71"/>
      <c r="I51" s="80"/>
      <c r="J51" s="72"/>
      <c r="K51" s="80"/>
      <c r="L51" s="72"/>
      <c r="N51" s="114"/>
    </row>
    <row r="52" spans="1:14" x14ac:dyDescent="0.55000000000000004">
      <c r="A52" s="78" t="s">
        <v>97</v>
      </c>
      <c r="B52" s="78" t="s">
        <v>98</v>
      </c>
      <c r="C52" s="70">
        <v>3</v>
      </c>
      <c r="D52" s="32" t="s">
        <v>824</v>
      </c>
      <c r="E52" s="70" t="s">
        <v>63</v>
      </c>
      <c r="G52" s="71" t="s">
        <v>88</v>
      </c>
      <c r="H52" s="71"/>
      <c r="I52" s="71"/>
      <c r="K52" s="71"/>
    </row>
    <row r="53" spans="1:14" x14ac:dyDescent="0.55000000000000004">
      <c r="A53" s="78" t="s">
        <v>99</v>
      </c>
      <c r="B53" s="78" t="s">
        <v>112</v>
      </c>
      <c r="C53" s="70">
        <v>3</v>
      </c>
      <c r="D53" s="32" t="s">
        <v>824</v>
      </c>
      <c r="E53" s="70" t="s">
        <v>63</v>
      </c>
      <c r="G53" s="71" t="s">
        <v>94</v>
      </c>
      <c r="H53" s="71"/>
      <c r="I53" s="71"/>
      <c r="K53" s="71"/>
    </row>
    <row r="54" spans="1:14" x14ac:dyDescent="0.55000000000000004">
      <c r="A54" s="78" t="s">
        <v>101</v>
      </c>
      <c r="B54" s="78" t="s">
        <v>102</v>
      </c>
      <c r="C54" s="70">
        <v>1</v>
      </c>
      <c r="D54" s="32" t="s">
        <v>824</v>
      </c>
      <c r="E54" s="70" t="s">
        <v>63</v>
      </c>
      <c r="H54" s="71"/>
      <c r="I54" s="71"/>
      <c r="K54" s="71"/>
    </row>
    <row r="55" spans="1:14" x14ac:dyDescent="0.55000000000000004">
      <c r="A55" s="78" t="s">
        <v>105</v>
      </c>
      <c r="B55" s="78" t="s">
        <v>106</v>
      </c>
      <c r="C55" s="70">
        <v>3</v>
      </c>
      <c r="D55" s="32" t="s">
        <v>824</v>
      </c>
      <c r="E55" s="70" t="s">
        <v>63</v>
      </c>
      <c r="G55" s="71" t="s">
        <v>92</v>
      </c>
      <c r="H55" s="71"/>
      <c r="I55" s="71"/>
      <c r="K55" s="71"/>
    </row>
    <row r="56" spans="1:14" x14ac:dyDescent="0.55000000000000004">
      <c r="A56" s="83" t="s">
        <v>828</v>
      </c>
      <c r="B56" s="84" t="s">
        <v>958</v>
      </c>
      <c r="C56" s="32">
        <v>3</v>
      </c>
      <c r="D56" s="32" t="s">
        <v>857</v>
      </c>
      <c r="E56" s="70" t="s">
        <v>812</v>
      </c>
      <c r="G56" s="71"/>
      <c r="H56" s="71"/>
      <c r="I56" s="71"/>
      <c r="J56" s="71"/>
      <c r="K56" s="71"/>
      <c r="L56" s="71"/>
      <c r="M56" s="51"/>
      <c r="N56" s="112"/>
    </row>
    <row r="57" spans="1:14" x14ac:dyDescent="0.55000000000000004">
      <c r="A57" s="78" t="s">
        <v>827</v>
      </c>
      <c r="B57" s="84" t="s">
        <v>959</v>
      </c>
      <c r="C57" s="32">
        <v>3</v>
      </c>
      <c r="D57" s="32" t="s">
        <v>857</v>
      </c>
      <c r="E57" s="70" t="s">
        <v>812</v>
      </c>
      <c r="G57" s="71"/>
      <c r="H57" s="71"/>
      <c r="I57" s="71"/>
      <c r="J57" s="72"/>
      <c r="K57" s="71"/>
      <c r="L57" s="72"/>
      <c r="M57" s="32"/>
      <c r="N57" s="114"/>
    </row>
    <row r="58" spans="1:14" x14ac:dyDescent="0.55000000000000004">
      <c r="A58" s="83" t="s">
        <v>829</v>
      </c>
      <c r="B58" s="84" t="s">
        <v>960</v>
      </c>
      <c r="C58" s="32">
        <v>3</v>
      </c>
      <c r="D58" s="32" t="s">
        <v>857</v>
      </c>
      <c r="E58" s="70" t="s">
        <v>812</v>
      </c>
      <c r="G58" s="71"/>
      <c r="H58" s="71"/>
      <c r="I58" s="71"/>
      <c r="J58" s="72"/>
      <c r="K58" s="71"/>
      <c r="L58" s="72"/>
      <c r="M58" s="32"/>
      <c r="N58" s="114"/>
    </row>
    <row r="59" spans="1:14" x14ac:dyDescent="0.55000000000000004">
      <c r="A59" s="78" t="s">
        <v>830</v>
      </c>
      <c r="B59" s="84" t="s">
        <v>961</v>
      </c>
      <c r="C59" s="32">
        <v>3</v>
      </c>
      <c r="D59" s="32" t="s">
        <v>857</v>
      </c>
      <c r="E59" s="70" t="s">
        <v>812</v>
      </c>
      <c r="G59" s="71"/>
      <c r="H59" s="71"/>
      <c r="I59" s="71"/>
      <c r="J59" s="72"/>
      <c r="K59" s="71"/>
      <c r="L59" s="72"/>
      <c r="M59" s="32"/>
      <c r="N59" s="114"/>
    </row>
    <row r="60" spans="1:14" x14ac:dyDescent="0.55000000000000004">
      <c r="A60" s="83" t="s">
        <v>831</v>
      </c>
      <c r="B60" s="84" t="s">
        <v>962</v>
      </c>
      <c r="C60" s="32">
        <v>3</v>
      </c>
      <c r="D60" s="32" t="s">
        <v>857</v>
      </c>
      <c r="E60" s="70" t="s">
        <v>812</v>
      </c>
      <c r="G60" s="71"/>
      <c r="H60" s="71"/>
      <c r="I60" s="71"/>
      <c r="J60" s="72"/>
      <c r="K60" s="71"/>
      <c r="L60" s="72"/>
      <c r="M60" s="32"/>
      <c r="N60" s="114"/>
    </row>
    <row r="61" spans="1:14" x14ac:dyDescent="0.55000000000000004">
      <c r="A61" s="78" t="s">
        <v>832</v>
      </c>
      <c r="B61" s="84" t="s">
        <v>963</v>
      </c>
      <c r="C61" s="32">
        <v>3</v>
      </c>
      <c r="D61" s="32" t="s">
        <v>857</v>
      </c>
      <c r="E61" s="70" t="s">
        <v>812</v>
      </c>
      <c r="G61" s="71"/>
      <c r="H61" s="71"/>
      <c r="I61" s="71"/>
      <c r="J61" s="72"/>
      <c r="K61" s="71"/>
      <c r="L61" s="72"/>
      <c r="M61" s="32"/>
      <c r="N61" s="114"/>
    </row>
    <row r="62" spans="1:14" x14ac:dyDescent="0.55000000000000004">
      <c r="A62" s="83" t="s">
        <v>833</v>
      </c>
      <c r="B62" s="84" t="s">
        <v>964</v>
      </c>
      <c r="C62" s="32">
        <v>3</v>
      </c>
      <c r="D62" s="32" t="s">
        <v>857</v>
      </c>
      <c r="E62" s="70" t="s">
        <v>812</v>
      </c>
      <c r="G62" s="71"/>
      <c r="H62" s="71"/>
      <c r="I62" s="71"/>
      <c r="J62" s="72"/>
      <c r="K62" s="71"/>
      <c r="L62" s="72"/>
      <c r="M62" s="32"/>
      <c r="N62" s="114"/>
    </row>
    <row r="63" spans="1:14" x14ac:dyDescent="0.55000000000000004">
      <c r="A63" s="78" t="s">
        <v>834</v>
      </c>
      <c r="B63" s="84" t="s">
        <v>965</v>
      </c>
      <c r="C63" s="32">
        <v>3</v>
      </c>
      <c r="D63" s="32" t="s">
        <v>857</v>
      </c>
      <c r="E63" s="70" t="s">
        <v>812</v>
      </c>
      <c r="G63" s="71"/>
      <c r="H63" s="71"/>
      <c r="I63" s="71"/>
      <c r="J63" s="72"/>
      <c r="K63" s="71"/>
      <c r="L63" s="72"/>
      <c r="M63" s="32"/>
      <c r="N63" s="114"/>
    </row>
    <row r="64" spans="1:14" x14ac:dyDescent="0.55000000000000004">
      <c r="A64" s="83" t="s">
        <v>835</v>
      </c>
      <c r="B64" s="84" t="s">
        <v>966</v>
      </c>
      <c r="C64" s="32">
        <v>3</v>
      </c>
      <c r="D64" s="32" t="s">
        <v>857</v>
      </c>
      <c r="E64" s="70" t="s">
        <v>812</v>
      </c>
      <c r="G64" s="71"/>
      <c r="H64" s="71"/>
      <c r="I64" s="71"/>
      <c r="J64" s="72"/>
      <c r="K64" s="71"/>
      <c r="L64" s="72"/>
      <c r="M64" s="32"/>
      <c r="N64" s="114"/>
    </row>
    <row r="65" spans="1:14" x14ac:dyDescent="0.55000000000000004">
      <c r="A65" s="78" t="s">
        <v>836</v>
      </c>
      <c r="B65" s="84" t="s">
        <v>967</v>
      </c>
      <c r="C65" s="32">
        <v>3</v>
      </c>
      <c r="D65" s="32" t="s">
        <v>857</v>
      </c>
      <c r="E65" s="70" t="s">
        <v>812</v>
      </c>
      <c r="G65" s="71"/>
      <c r="H65" s="71"/>
      <c r="I65" s="71"/>
      <c r="J65" s="72"/>
      <c r="K65" s="71"/>
      <c r="L65" s="72"/>
      <c r="M65" s="32"/>
      <c r="N65" s="114"/>
    </row>
    <row r="66" spans="1:14" x14ac:dyDescent="0.55000000000000004">
      <c r="A66" s="83" t="s">
        <v>837</v>
      </c>
      <c r="B66" s="84" t="s">
        <v>968</v>
      </c>
      <c r="C66" s="32">
        <v>3</v>
      </c>
      <c r="D66" s="32" t="s">
        <v>858</v>
      </c>
      <c r="E66" s="70" t="s">
        <v>812</v>
      </c>
      <c r="G66" s="71"/>
      <c r="H66" s="71"/>
      <c r="I66" s="71"/>
      <c r="J66" s="71"/>
      <c r="K66" s="71"/>
      <c r="L66" s="71"/>
      <c r="M66" s="51"/>
      <c r="N66" s="112"/>
    </row>
    <row r="67" spans="1:14" x14ac:dyDescent="0.55000000000000004">
      <c r="A67" s="78" t="s">
        <v>838</v>
      </c>
      <c r="B67" s="84" t="s">
        <v>969</v>
      </c>
      <c r="C67" s="32">
        <v>3</v>
      </c>
      <c r="D67" s="32" t="s">
        <v>858</v>
      </c>
      <c r="E67" s="70" t="s">
        <v>812</v>
      </c>
      <c r="G67" s="71"/>
      <c r="H67" s="71"/>
      <c r="I67" s="71"/>
      <c r="J67" s="72"/>
      <c r="K67" s="71"/>
      <c r="L67" s="72"/>
      <c r="M67" s="32"/>
      <c r="N67" s="114"/>
    </row>
    <row r="68" spans="1:14" x14ac:dyDescent="0.55000000000000004">
      <c r="A68" s="83" t="s">
        <v>839</v>
      </c>
      <c r="B68" s="84" t="s">
        <v>970</v>
      </c>
      <c r="C68" s="32">
        <v>3</v>
      </c>
      <c r="D68" s="32" t="s">
        <v>858</v>
      </c>
      <c r="E68" s="70" t="s">
        <v>812</v>
      </c>
      <c r="G68" s="71"/>
      <c r="H68" s="71"/>
      <c r="I68" s="71"/>
      <c r="J68" s="72"/>
      <c r="K68" s="71"/>
      <c r="L68" s="72"/>
      <c r="M68" s="32"/>
      <c r="N68" s="114"/>
    </row>
    <row r="69" spans="1:14" x14ac:dyDescent="0.55000000000000004">
      <c r="A69" s="78" t="s">
        <v>840</v>
      </c>
      <c r="B69" s="84" t="s">
        <v>971</v>
      </c>
      <c r="C69" s="32">
        <v>3</v>
      </c>
      <c r="D69" s="32" t="s">
        <v>858</v>
      </c>
      <c r="E69" s="70" t="s">
        <v>812</v>
      </c>
      <c r="G69" s="71"/>
      <c r="H69" s="71"/>
      <c r="I69" s="71"/>
      <c r="J69" s="72"/>
      <c r="K69" s="71"/>
      <c r="L69" s="72"/>
      <c r="M69" s="32"/>
      <c r="N69" s="114"/>
    </row>
    <row r="70" spans="1:14" x14ac:dyDescent="0.55000000000000004">
      <c r="A70" s="83" t="s">
        <v>841</v>
      </c>
      <c r="B70" s="84" t="s">
        <v>972</v>
      </c>
      <c r="C70" s="32">
        <v>3</v>
      </c>
      <c r="D70" s="32" t="s">
        <v>858</v>
      </c>
      <c r="E70" s="70" t="s">
        <v>812</v>
      </c>
      <c r="G70" s="71"/>
      <c r="H70" s="71"/>
      <c r="I70" s="71"/>
      <c r="J70" s="72"/>
      <c r="K70" s="71"/>
      <c r="L70" s="72"/>
      <c r="M70" s="32"/>
      <c r="N70" s="114"/>
    </row>
    <row r="71" spans="1:14" x14ac:dyDescent="0.55000000000000004">
      <c r="A71" s="78" t="s">
        <v>842</v>
      </c>
      <c r="B71" s="84" t="s">
        <v>973</v>
      </c>
      <c r="C71" s="32">
        <v>3</v>
      </c>
      <c r="D71" s="32" t="s">
        <v>858</v>
      </c>
      <c r="E71" s="70" t="s">
        <v>812</v>
      </c>
      <c r="G71" s="71"/>
      <c r="H71" s="71"/>
      <c r="I71" s="71"/>
      <c r="J71" s="72"/>
      <c r="K71" s="71"/>
      <c r="L71" s="72"/>
      <c r="M71" s="32"/>
      <c r="N71" s="114"/>
    </row>
    <row r="72" spans="1:14" x14ac:dyDescent="0.55000000000000004">
      <c r="A72" s="83" t="s">
        <v>843</v>
      </c>
      <c r="B72" s="84" t="s">
        <v>974</v>
      </c>
      <c r="C72" s="32">
        <v>3</v>
      </c>
      <c r="D72" s="32" t="s">
        <v>858</v>
      </c>
      <c r="E72" s="70" t="s">
        <v>812</v>
      </c>
      <c r="G72" s="71"/>
      <c r="H72" s="71"/>
      <c r="I72" s="71"/>
      <c r="J72" s="72"/>
      <c r="K72" s="71"/>
      <c r="L72" s="72"/>
      <c r="M72" s="32"/>
      <c r="N72" s="114"/>
    </row>
    <row r="73" spans="1:14" x14ac:dyDescent="0.55000000000000004">
      <c r="A73" s="78" t="s">
        <v>844</v>
      </c>
      <c r="B73" s="84" t="s">
        <v>975</v>
      </c>
      <c r="C73" s="32">
        <v>3</v>
      </c>
      <c r="D73" s="32" t="s">
        <v>858</v>
      </c>
      <c r="E73" s="70" t="s">
        <v>812</v>
      </c>
      <c r="G73" s="71"/>
      <c r="H73" s="71"/>
      <c r="I73" s="71"/>
      <c r="J73" s="72"/>
      <c r="K73" s="71"/>
      <c r="L73" s="72"/>
      <c r="M73" s="32"/>
      <c r="N73" s="114"/>
    </row>
    <row r="74" spans="1:14" x14ac:dyDescent="0.55000000000000004">
      <c r="A74" s="83" t="s">
        <v>845</v>
      </c>
      <c r="B74" s="84" t="s">
        <v>976</v>
      </c>
      <c r="C74" s="32">
        <v>3</v>
      </c>
      <c r="D74" s="32" t="s">
        <v>858</v>
      </c>
      <c r="E74" s="70" t="s">
        <v>812</v>
      </c>
      <c r="G74" s="71"/>
      <c r="H74" s="71"/>
      <c r="I74" s="71"/>
      <c r="J74" s="72"/>
      <c r="K74" s="71"/>
      <c r="L74" s="72"/>
      <c r="M74" s="32"/>
      <c r="N74" s="114"/>
    </row>
    <row r="75" spans="1:14" x14ac:dyDescent="0.55000000000000004">
      <c r="A75" s="78" t="s">
        <v>846</v>
      </c>
      <c r="B75" s="84" t="s">
        <v>977</v>
      </c>
      <c r="C75" s="32">
        <v>3</v>
      </c>
      <c r="D75" s="32" t="s">
        <v>858</v>
      </c>
      <c r="E75" s="70" t="s">
        <v>812</v>
      </c>
      <c r="G75" s="71"/>
      <c r="H75" s="71"/>
      <c r="I75" s="71"/>
      <c r="J75" s="72"/>
      <c r="K75" s="71"/>
      <c r="L75" s="72"/>
      <c r="M75" s="32"/>
      <c r="N75" s="114"/>
    </row>
    <row r="76" spans="1:14" x14ac:dyDescent="0.55000000000000004">
      <c r="A76" s="83" t="s">
        <v>848</v>
      </c>
      <c r="B76" s="84" t="s">
        <v>978</v>
      </c>
      <c r="C76" s="32">
        <v>3</v>
      </c>
      <c r="D76" s="32" t="s">
        <v>859</v>
      </c>
      <c r="E76" s="70" t="s">
        <v>812</v>
      </c>
      <c r="G76" s="71"/>
      <c r="H76" s="71"/>
      <c r="I76" s="71"/>
      <c r="J76" s="71"/>
      <c r="K76" s="71"/>
      <c r="L76" s="71"/>
      <c r="M76" s="51"/>
      <c r="N76" s="112"/>
    </row>
    <row r="77" spans="1:14" x14ac:dyDescent="0.55000000000000004">
      <c r="A77" s="78" t="s">
        <v>847</v>
      </c>
      <c r="B77" s="84" t="s">
        <v>979</v>
      </c>
      <c r="C77" s="32">
        <v>3</v>
      </c>
      <c r="D77" s="32" t="s">
        <v>859</v>
      </c>
      <c r="E77" s="70" t="s">
        <v>812</v>
      </c>
      <c r="G77" s="71"/>
      <c r="H77" s="71"/>
      <c r="I77" s="71"/>
      <c r="J77" s="72"/>
      <c r="K77" s="71"/>
      <c r="L77" s="72"/>
      <c r="M77" s="32"/>
      <c r="N77" s="114"/>
    </row>
    <row r="78" spans="1:14" x14ac:dyDescent="0.55000000000000004">
      <c r="A78" s="83" t="s">
        <v>849</v>
      </c>
      <c r="B78" s="84" t="s">
        <v>980</v>
      </c>
      <c r="C78" s="32">
        <v>3</v>
      </c>
      <c r="D78" s="32" t="s">
        <v>859</v>
      </c>
      <c r="E78" s="70" t="s">
        <v>812</v>
      </c>
      <c r="G78" s="71"/>
      <c r="H78" s="71"/>
      <c r="I78" s="71"/>
      <c r="J78" s="72"/>
      <c r="K78" s="71"/>
      <c r="L78" s="72"/>
      <c r="M78" s="32"/>
      <c r="N78" s="114"/>
    </row>
    <row r="79" spans="1:14" x14ac:dyDescent="0.55000000000000004">
      <c r="A79" s="78" t="s">
        <v>850</v>
      </c>
      <c r="B79" s="84" t="s">
        <v>981</v>
      </c>
      <c r="C79" s="32">
        <v>3</v>
      </c>
      <c r="D79" s="32" t="s">
        <v>859</v>
      </c>
      <c r="E79" s="70" t="s">
        <v>812</v>
      </c>
      <c r="G79" s="71"/>
      <c r="H79" s="71"/>
      <c r="I79" s="71"/>
      <c r="J79" s="72"/>
      <c r="K79" s="71"/>
      <c r="L79" s="72"/>
      <c r="M79" s="32"/>
      <c r="N79" s="114"/>
    </row>
    <row r="80" spans="1:14" x14ac:dyDescent="0.55000000000000004">
      <c r="A80" s="83" t="s">
        <v>851</v>
      </c>
      <c r="B80" s="84" t="s">
        <v>982</v>
      </c>
      <c r="C80" s="32">
        <v>3</v>
      </c>
      <c r="D80" s="32" t="s">
        <v>859</v>
      </c>
      <c r="E80" s="70" t="s">
        <v>812</v>
      </c>
      <c r="G80" s="71"/>
      <c r="H80" s="71"/>
      <c r="I80" s="71"/>
      <c r="J80" s="72"/>
      <c r="K80" s="71"/>
      <c r="L80" s="72"/>
      <c r="M80" s="32"/>
      <c r="N80" s="114"/>
    </row>
    <row r="81" spans="1:14" x14ac:dyDescent="0.55000000000000004">
      <c r="A81" s="78" t="s">
        <v>852</v>
      </c>
      <c r="B81" s="84" t="s">
        <v>983</v>
      </c>
      <c r="C81" s="32">
        <v>3</v>
      </c>
      <c r="D81" s="32" t="s">
        <v>859</v>
      </c>
      <c r="E81" s="70" t="s">
        <v>812</v>
      </c>
      <c r="G81" s="71"/>
      <c r="H81" s="71"/>
      <c r="I81" s="71"/>
      <c r="J81" s="72"/>
      <c r="K81" s="71"/>
      <c r="L81" s="72"/>
      <c r="M81" s="32"/>
      <c r="N81" s="114"/>
    </row>
    <row r="82" spans="1:14" x14ac:dyDescent="0.55000000000000004">
      <c r="A82" s="83" t="s">
        <v>853</v>
      </c>
      <c r="B82" s="84" t="s">
        <v>984</v>
      </c>
      <c r="C82" s="32">
        <v>3</v>
      </c>
      <c r="D82" s="32" t="s">
        <v>859</v>
      </c>
      <c r="E82" s="70" t="s">
        <v>812</v>
      </c>
      <c r="G82" s="71"/>
      <c r="H82" s="71"/>
      <c r="I82" s="71"/>
      <c r="J82" s="72"/>
      <c r="K82" s="71"/>
      <c r="L82" s="72"/>
      <c r="M82" s="32"/>
      <c r="N82" s="114"/>
    </row>
    <row r="83" spans="1:14" x14ac:dyDescent="0.55000000000000004">
      <c r="A83" s="78" t="s">
        <v>854</v>
      </c>
      <c r="B83" s="84" t="s">
        <v>985</v>
      </c>
      <c r="C83" s="32">
        <v>3</v>
      </c>
      <c r="D83" s="32" t="s">
        <v>859</v>
      </c>
      <c r="E83" s="70" t="s">
        <v>812</v>
      </c>
      <c r="G83" s="71"/>
      <c r="H83" s="71"/>
      <c r="I83" s="71"/>
      <c r="J83" s="72"/>
      <c r="K83" s="71"/>
      <c r="L83" s="72"/>
      <c r="M83" s="32"/>
      <c r="N83" s="114"/>
    </row>
    <row r="84" spans="1:14" x14ac:dyDescent="0.55000000000000004">
      <c r="A84" s="83" t="s">
        <v>855</v>
      </c>
      <c r="B84" s="84" t="s">
        <v>986</v>
      </c>
      <c r="C84" s="32">
        <v>3</v>
      </c>
      <c r="D84" s="32" t="s">
        <v>859</v>
      </c>
      <c r="E84" s="70" t="s">
        <v>812</v>
      </c>
      <c r="G84" s="71"/>
      <c r="H84" s="71"/>
      <c r="I84" s="71"/>
      <c r="J84" s="72"/>
      <c r="K84" s="71"/>
      <c r="L84" s="72"/>
      <c r="M84" s="32"/>
      <c r="N84" s="114"/>
    </row>
    <row r="85" spans="1:14" x14ac:dyDescent="0.55000000000000004">
      <c r="A85" s="78" t="s">
        <v>856</v>
      </c>
      <c r="B85" s="84" t="s">
        <v>987</v>
      </c>
      <c r="C85" s="32">
        <v>3</v>
      </c>
      <c r="D85" s="32" t="s">
        <v>859</v>
      </c>
      <c r="E85" s="70" t="s">
        <v>812</v>
      </c>
      <c r="G85" s="71"/>
      <c r="H85" s="71"/>
      <c r="I85" s="71"/>
      <c r="J85" s="72"/>
      <c r="K85" s="71"/>
      <c r="L85" s="72"/>
      <c r="M85" s="32"/>
      <c r="N85" s="114"/>
    </row>
    <row r="86" spans="1:14" x14ac:dyDescent="0.55000000000000004">
      <c r="A86" s="83" t="s">
        <v>861</v>
      </c>
      <c r="B86" s="84" t="s">
        <v>988</v>
      </c>
      <c r="C86" s="32">
        <v>3</v>
      </c>
      <c r="D86" s="32" t="s">
        <v>870</v>
      </c>
      <c r="E86" s="70" t="s">
        <v>812</v>
      </c>
      <c r="G86" s="71"/>
      <c r="H86" s="71"/>
      <c r="I86" s="71"/>
      <c r="J86" s="71"/>
      <c r="K86" s="71"/>
      <c r="L86" s="71"/>
      <c r="M86" s="51"/>
      <c r="N86" s="112"/>
    </row>
    <row r="87" spans="1:14" x14ac:dyDescent="0.55000000000000004">
      <c r="A87" s="78" t="s">
        <v>860</v>
      </c>
      <c r="B87" s="84" t="s">
        <v>989</v>
      </c>
      <c r="C87" s="32">
        <v>3</v>
      </c>
      <c r="D87" s="32" t="s">
        <v>870</v>
      </c>
      <c r="E87" s="70" t="s">
        <v>812</v>
      </c>
      <c r="G87" s="71"/>
      <c r="H87" s="71"/>
      <c r="I87" s="71"/>
      <c r="J87" s="72"/>
      <c r="K87" s="71"/>
      <c r="L87" s="72"/>
      <c r="M87" s="32"/>
      <c r="N87" s="114"/>
    </row>
    <row r="88" spans="1:14" x14ac:dyDescent="0.55000000000000004">
      <c r="A88" s="83" t="s">
        <v>862</v>
      </c>
      <c r="B88" s="84" t="s">
        <v>990</v>
      </c>
      <c r="C88" s="32">
        <v>3</v>
      </c>
      <c r="D88" s="32" t="s">
        <v>870</v>
      </c>
      <c r="E88" s="70" t="s">
        <v>812</v>
      </c>
      <c r="G88" s="71"/>
      <c r="H88" s="71"/>
      <c r="I88" s="71"/>
      <c r="J88" s="72"/>
      <c r="K88" s="71"/>
      <c r="L88" s="72"/>
      <c r="M88" s="32"/>
      <c r="N88" s="114"/>
    </row>
    <row r="89" spans="1:14" x14ac:dyDescent="0.55000000000000004">
      <c r="A89" s="78" t="s">
        <v>863</v>
      </c>
      <c r="B89" s="84" t="s">
        <v>991</v>
      </c>
      <c r="C89" s="32">
        <v>3</v>
      </c>
      <c r="D89" s="32" t="s">
        <v>870</v>
      </c>
      <c r="E89" s="70" t="s">
        <v>812</v>
      </c>
      <c r="G89" s="71"/>
      <c r="H89" s="71"/>
      <c r="I89" s="71"/>
      <c r="J89" s="72"/>
      <c r="K89" s="71"/>
      <c r="L89" s="72"/>
      <c r="M89" s="32"/>
      <c r="N89" s="114"/>
    </row>
    <row r="90" spans="1:14" x14ac:dyDescent="0.55000000000000004">
      <c r="A90" s="83" t="s">
        <v>864</v>
      </c>
      <c r="B90" s="84" t="s">
        <v>992</v>
      </c>
      <c r="C90" s="32">
        <v>3</v>
      </c>
      <c r="D90" s="32" t="s">
        <v>870</v>
      </c>
      <c r="E90" s="70" t="s">
        <v>812</v>
      </c>
      <c r="G90" s="71"/>
      <c r="H90" s="71"/>
      <c r="I90" s="71"/>
      <c r="J90" s="72"/>
      <c r="K90" s="71"/>
      <c r="L90" s="72"/>
      <c r="M90" s="32"/>
      <c r="N90" s="114"/>
    </row>
    <row r="91" spans="1:14" x14ac:dyDescent="0.55000000000000004">
      <c r="A91" s="78" t="s">
        <v>865</v>
      </c>
      <c r="B91" s="84" t="s">
        <v>993</v>
      </c>
      <c r="C91" s="32">
        <v>3</v>
      </c>
      <c r="D91" s="32" t="s">
        <v>870</v>
      </c>
      <c r="E91" s="70" t="s">
        <v>812</v>
      </c>
      <c r="G91" s="71"/>
      <c r="H91" s="71"/>
      <c r="I91" s="71"/>
      <c r="J91" s="72"/>
      <c r="K91" s="71"/>
      <c r="L91" s="72"/>
      <c r="M91" s="32"/>
      <c r="N91" s="114"/>
    </row>
    <row r="92" spans="1:14" x14ac:dyDescent="0.55000000000000004">
      <c r="A92" s="83" t="s">
        <v>866</v>
      </c>
      <c r="B92" s="84" t="s">
        <v>994</v>
      </c>
      <c r="C92" s="32">
        <v>3</v>
      </c>
      <c r="D92" s="32" t="s">
        <v>870</v>
      </c>
      <c r="E92" s="70" t="s">
        <v>812</v>
      </c>
      <c r="G92" s="71"/>
      <c r="H92" s="71"/>
      <c r="I92" s="71"/>
      <c r="J92" s="72"/>
      <c r="K92" s="71"/>
      <c r="L92" s="72"/>
      <c r="M92" s="32"/>
      <c r="N92" s="114"/>
    </row>
    <row r="93" spans="1:14" x14ac:dyDescent="0.55000000000000004">
      <c r="A93" s="78" t="s">
        <v>867</v>
      </c>
      <c r="B93" s="84" t="s">
        <v>995</v>
      </c>
      <c r="C93" s="32">
        <v>3</v>
      </c>
      <c r="D93" s="32" t="s">
        <v>870</v>
      </c>
      <c r="E93" s="70" t="s">
        <v>812</v>
      </c>
      <c r="G93" s="71"/>
      <c r="H93" s="71"/>
      <c r="I93" s="71"/>
      <c r="J93" s="72"/>
      <c r="K93" s="71"/>
      <c r="L93" s="72"/>
      <c r="M93" s="32"/>
      <c r="N93" s="114"/>
    </row>
    <row r="94" spans="1:14" x14ac:dyDescent="0.55000000000000004">
      <c r="A94" s="83" t="s">
        <v>868</v>
      </c>
      <c r="B94" s="84" t="s">
        <v>996</v>
      </c>
      <c r="C94" s="32">
        <v>3</v>
      </c>
      <c r="D94" s="32" t="s">
        <v>870</v>
      </c>
      <c r="E94" s="70" t="s">
        <v>812</v>
      </c>
      <c r="G94" s="71"/>
      <c r="H94" s="71"/>
      <c r="I94" s="71"/>
      <c r="J94" s="72"/>
      <c r="K94" s="71"/>
      <c r="L94" s="72"/>
      <c r="M94" s="32"/>
      <c r="N94" s="114"/>
    </row>
    <row r="95" spans="1:14" x14ac:dyDescent="0.55000000000000004">
      <c r="A95" s="78" t="s">
        <v>869</v>
      </c>
      <c r="B95" s="84" t="s">
        <v>997</v>
      </c>
      <c r="C95" s="32">
        <v>3</v>
      </c>
      <c r="D95" s="32" t="s">
        <v>870</v>
      </c>
      <c r="E95" s="70" t="s">
        <v>812</v>
      </c>
      <c r="G95" s="71"/>
      <c r="H95" s="71"/>
      <c r="I95" s="71"/>
      <c r="J95" s="72"/>
      <c r="K95" s="71"/>
      <c r="L95" s="72"/>
      <c r="M95" s="32"/>
      <c r="N95" s="114"/>
    </row>
    <row r="96" spans="1:14" x14ac:dyDescent="0.55000000000000004">
      <c r="A96" s="83" t="s">
        <v>872</v>
      </c>
      <c r="B96" s="84" t="s">
        <v>998</v>
      </c>
      <c r="C96" s="32">
        <v>3</v>
      </c>
      <c r="D96" s="32" t="s">
        <v>881</v>
      </c>
      <c r="E96" s="70" t="s">
        <v>812</v>
      </c>
      <c r="G96" s="71"/>
      <c r="H96" s="71"/>
      <c r="I96" s="71"/>
      <c r="J96" s="71"/>
      <c r="K96" s="71"/>
      <c r="L96" s="71"/>
      <c r="M96" s="51"/>
      <c r="N96" s="112"/>
    </row>
    <row r="97" spans="1:14" x14ac:dyDescent="0.55000000000000004">
      <c r="A97" s="78" t="s">
        <v>871</v>
      </c>
      <c r="B97" s="84" t="s">
        <v>999</v>
      </c>
      <c r="C97" s="32">
        <v>3</v>
      </c>
      <c r="D97" s="32" t="s">
        <v>881</v>
      </c>
      <c r="E97" s="70" t="s">
        <v>812</v>
      </c>
      <c r="G97" s="71"/>
      <c r="H97" s="71"/>
      <c r="I97" s="71"/>
      <c r="J97" s="72"/>
      <c r="K97" s="71"/>
      <c r="L97" s="72"/>
      <c r="M97" s="32"/>
      <c r="N97" s="114"/>
    </row>
    <row r="98" spans="1:14" x14ac:dyDescent="0.55000000000000004">
      <c r="A98" s="83" t="s">
        <v>873</v>
      </c>
      <c r="B98" s="84" t="s">
        <v>1000</v>
      </c>
      <c r="C98" s="32">
        <v>3</v>
      </c>
      <c r="D98" s="32" t="s">
        <v>881</v>
      </c>
      <c r="E98" s="70" t="s">
        <v>812</v>
      </c>
      <c r="G98" s="71"/>
      <c r="H98" s="71"/>
      <c r="I98" s="71"/>
      <c r="J98" s="72"/>
      <c r="K98" s="71"/>
      <c r="L98" s="72"/>
      <c r="M98" s="32"/>
      <c r="N98" s="114"/>
    </row>
    <row r="99" spans="1:14" x14ac:dyDescent="0.55000000000000004">
      <c r="A99" s="78" t="s">
        <v>874</v>
      </c>
      <c r="B99" s="84" t="s">
        <v>1001</v>
      </c>
      <c r="C99" s="32">
        <v>3</v>
      </c>
      <c r="D99" s="32" t="s">
        <v>881</v>
      </c>
      <c r="E99" s="70" t="s">
        <v>812</v>
      </c>
      <c r="G99" s="71"/>
      <c r="H99" s="71"/>
      <c r="I99" s="71"/>
      <c r="J99" s="72"/>
      <c r="K99" s="71"/>
      <c r="L99" s="72"/>
      <c r="M99" s="32"/>
      <c r="N99" s="114"/>
    </row>
    <row r="100" spans="1:14" x14ac:dyDescent="0.55000000000000004">
      <c r="A100" s="83" t="s">
        <v>875</v>
      </c>
      <c r="B100" s="84" t="s">
        <v>1002</v>
      </c>
      <c r="C100" s="32">
        <v>3</v>
      </c>
      <c r="D100" s="32" t="s">
        <v>881</v>
      </c>
      <c r="E100" s="70" t="s">
        <v>812</v>
      </c>
      <c r="G100" s="71"/>
      <c r="H100" s="71"/>
      <c r="I100" s="71"/>
      <c r="J100" s="72"/>
      <c r="K100" s="71"/>
      <c r="L100" s="72"/>
      <c r="M100" s="32"/>
      <c r="N100" s="114"/>
    </row>
    <row r="101" spans="1:14" x14ac:dyDescent="0.55000000000000004">
      <c r="A101" s="78" t="s">
        <v>876</v>
      </c>
      <c r="B101" s="84" t="s">
        <v>1003</v>
      </c>
      <c r="C101" s="32">
        <v>3</v>
      </c>
      <c r="D101" s="32" t="s">
        <v>881</v>
      </c>
      <c r="E101" s="70" t="s">
        <v>812</v>
      </c>
      <c r="G101" s="71"/>
      <c r="H101" s="71"/>
      <c r="I101" s="71"/>
      <c r="J101" s="72"/>
      <c r="K101" s="71"/>
      <c r="L101" s="72"/>
      <c r="M101" s="32"/>
      <c r="N101" s="114"/>
    </row>
    <row r="102" spans="1:14" x14ac:dyDescent="0.55000000000000004">
      <c r="A102" s="83" t="s">
        <v>877</v>
      </c>
      <c r="B102" s="84" t="s">
        <v>1004</v>
      </c>
      <c r="C102" s="32">
        <v>3</v>
      </c>
      <c r="D102" s="32" t="s">
        <v>881</v>
      </c>
      <c r="E102" s="70" t="s">
        <v>812</v>
      </c>
      <c r="G102" s="71"/>
      <c r="H102" s="71"/>
      <c r="I102" s="71"/>
      <c r="J102" s="72"/>
      <c r="K102" s="71"/>
      <c r="L102" s="72"/>
      <c r="M102" s="32"/>
      <c r="N102" s="114"/>
    </row>
    <row r="103" spans="1:14" x14ac:dyDescent="0.55000000000000004">
      <c r="A103" s="78" t="s">
        <v>878</v>
      </c>
      <c r="B103" s="84" t="s">
        <v>1005</v>
      </c>
      <c r="C103" s="32">
        <v>3</v>
      </c>
      <c r="D103" s="32" t="s">
        <v>881</v>
      </c>
      <c r="E103" s="70" t="s">
        <v>812</v>
      </c>
      <c r="G103" s="71"/>
      <c r="H103" s="71"/>
      <c r="I103" s="71"/>
      <c r="J103" s="72"/>
      <c r="K103" s="71"/>
      <c r="L103" s="72"/>
      <c r="M103" s="32"/>
      <c r="N103" s="114"/>
    </row>
    <row r="104" spans="1:14" x14ac:dyDescent="0.55000000000000004">
      <c r="A104" s="83" t="s">
        <v>879</v>
      </c>
      <c r="B104" s="84" t="s">
        <v>1006</v>
      </c>
      <c r="C104" s="32">
        <v>3</v>
      </c>
      <c r="D104" s="32" t="s">
        <v>881</v>
      </c>
      <c r="E104" s="70" t="s">
        <v>812</v>
      </c>
      <c r="G104" s="71"/>
      <c r="H104" s="71"/>
      <c r="I104" s="71"/>
      <c r="J104" s="72"/>
      <c r="K104" s="71"/>
      <c r="L104" s="72"/>
      <c r="M104" s="32"/>
      <c r="N104" s="114"/>
    </row>
    <row r="105" spans="1:14" x14ac:dyDescent="0.55000000000000004">
      <c r="A105" s="78" t="s">
        <v>880</v>
      </c>
      <c r="B105" s="84" t="s">
        <v>1007</v>
      </c>
      <c r="C105" s="32">
        <v>3</v>
      </c>
      <c r="D105" s="32" t="s">
        <v>881</v>
      </c>
      <c r="E105" s="70" t="s">
        <v>812</v>
      </c>
      <c r="G105" s="71"/>
      <c r="H105" s="71"/>
      <c r="I105" s="71"/>
      <c r="J105" s="72"/>
      <c r="K105" s="71"/>
      <c r="L105" s="72"/>
      <c r="M105" s="32"/>
      <c r="N105" s="114"/>
    </row>
    <row r="106" spans="1:14" x14ac:dyDescent="0.55000000000000004">
      <c r="A106" s="83" t="s">
        <v>883</v>
      </c>
      <c r="B106" s="84" t="s">
        <v>1008</v>
      </c>
      <c r="C106" s="32">
        <v>3</v>
      </c>
      <c r="D106" s="32" t="s">
        <v>892</v>
      </c>
      <c r="E106" s="70" t="s">
        <v>812</v>
      </c>
      <c r="G106" s="71"/>
      <c r="H106" s="71"/>
      <c r="I106" s="71"/>
      <c r="J106" s="71"/>
      <c r="K106" s="71"/>
      <c r="L106" s="71"/>
      <c r="M106" s="51"/>
      <c r="N106" s="112"/>
    </row>
    <row r="107" spans="1:14" x14ac:dyDescent="0.55000000000000004">
      <c r="A107" s="78" t="s">
        <v>882</v>
      </c>
      <c r="B107" s="84" t="s">
        <v>1009</v>
      </c>
      <c r="C107" s="32">
        <v>3</v>
      </c>
      <c r="D107" s="32" t="s">
        <v>892</v>
      </c>
      <c r="E107" s="70" t="s">
        <v>812</v>
      </c>
      <c r="G107" s="71"/>
      <c r="H107" s="71"/>
      <c r="I107" s="71"/>
      <c r="J107" s="72"/>
      <c r="K107" s="71"/>
      <c r="L107" s="72"/>
      <c r="M107" s="32"/>
      <c r="N107" s="114"/>
    </row>
    <row r="108" spans="1:14" x14ac:dyDescent="0.55000000000000004">
      <c r="A108" s="83" t="s">
        <v>884</v>
      </c>
      <c r="B108" s="84" t="s">
        <v>1010</v>
      </c>
      <c r="C108" s="32">
        <v>3</v>
      </c>
      <c r="D108" s="32" t="s">
        <v>892</v>
      </c>
      <c r="E108" s="70" t="s">
        <v>812</v>
      </c>
      <c r="G108" s="71"/>
      <c r="H108" s="71"/>
      <c r="I108" s="71"/>
      <c r="J108" s="72"/>
      <c r="K108" s="71"/>
      <c r="L108" s="72"/>
      <c r="M108" s="32"/>
      <c r="N108" s="114"/>
    </row>
    <row r="109" spans="1:14" x14ac:dyDescent="0.55000000000000004">
      <c r="A109" s="78" t="s">
        <v>885</v>
      </c>
      <c r="B109" s="84" t="s">
        <v>1011</v>
      </c>
      <c r="C109" s="32">
        <v>3</v>
      </c>
      <c r="D109" s="32" t="s">
        <v>892</v>
      </c>
      <c r="E109" s="70" t="s">
        <v>812</v>
      </c>
      <c r="G109" s="71"/>
      <c r="H109" s="71"/>
      <c r="I109" s="71"/>
      <c r="J109" s="72"/>
      <c r="K109" s="71"/>
      <c r="L109" s="72"/>
      <c r="M109" s="32"/>
      <c r="N109" s="114"/>
    </row>
    <row r="110" spans="1:14" x14ac:dyDescent="0.55000000000000004">
      <c r="A110" s="83" t="s">
        <v>886</v>
      </c>
      <c r="B110" s="84" t="s">
        <v>1012</v>
      </c>
      <c r="C110" s="32">
        <v>3</v>
      </c>
      <c r="D110" s="32" t="s">
        <v>892</v>
      </c>
      <c r="E110" s="70" t="s">
        <v>812</v>
      </c>
      <c r="G110" s="71"/>
      <c r="H110" s="71"/>
      <c r="I110" s="71"/>
      <c r="J110" s="72"/>
      <c r="K110" s="71"/>
      <c r="L110" s="72"/>
      <c r="M110" s="32"/>
      <c r="N110" s="114"/>
    </row>
    <row r="111" spans="1:14" x14ac:dyDescent="0.55000000000000004">
      <c r="A111" s="78" t="s">
        <v>887</v>
      </c>
      <c r="B111" s="84" t="s">
        <v>1013</v>
      </c>
      <c r="C111" s="32">
        <v>3</v>
      </c>
      <c r="D111" s="32" t="s">
        <v>892</v>
      </c>
      <c r="E111" s="70" t="s">
        <v>812</v>
      </c>
      <c r="G111" s="71"/>
      <c r="H111" s="71"/>
      <c r="I111" s="71"/>
      <c r="J111" s="72"/>
      <c r="K111" s="71"/>
      <c r="L111" s="72"/>
      <c r="M111" s="32"/>
      <c r="N111" s="114"/>
    </row>
    <row r="112" spans="1:14" x14ac:dyDescent="0.55000000000000004">
      <c r="A112" s="83" t="s">
        <v>888</v>
      </c>
      <c r="B112" s="84" t="s">
        <v>1014</v>
      </c>
      <c r="C112" s="32">
        <v>3</v>
      </c>
      <c r="D112" s="32" t="s">
        <v>892</v>
      </c>
      <c r="E112" s="70" t="s">
        <v>812</v>
      </c>
      <c r="G112" s="71"/>
      <c r="H112" s="71"/>
      <c r="I112" s="71"/>
      <c r="J112" s="72"/>
      <c r="K112" s="71"/>
      <c r="L112" s="72"/>
      <c r="M112" s="32"/>
      <c r="N112" s="114"/>
    </row>
    <row r="113" spans="1:14" x14ac:dyDescent="0.55000000000000004">
      <c r="A113" s="78" t="s">
        <v>889</v>
      </c>
      <c r="B113" s="84" t="s">
        <v>1015</v>
      </c>
      <c r="C113" s="32">
        <v>3</v>
      </c>
      <c r="D113" s="32" t="s">
        <v>892</v>
      </c>
      <c r="E113" s="70" t="s">
        <v>812</v>
      </c>
      <c r="G113" s="71"/>
      <c r="H113" s="71"/>
      <c r="I113" s="71"/>
      <c r="J113" s="72"/>
      <c r="K113" s="71"/>
      <c r="L113" s="72"/>
      <c r="M113" s="32"/>
      <c r="N113" s="114"/>
    </row>
    <row r="114" spans="1:14" x14ac:dyDescent="0.55000000000000004">
      <c r="A114" s="83" t="s">
        <v>890</v>
      </c>
      <c r="B114" s="84" t="s">
        <v>1016</v>
      </c>
      <c r="C114" s="32">
        <v>3</v>
      </c>
      <c r="D114" s="32" t="s">
        <v>892</v>
      </c>
      <c r="E114" s="70" t="s">
        <v>812</v>
      </c>
      <c r="G114" s="71"/>
      <c r="H114" s="71"/>
      <c r="I114" s="71"/>
      <c r="J114" s="72"/>
      <c r="K114" s="71"/>
      <c r="L114" s="72"/>
      <c r="M114" s="32"/>
      <c r="N114" s="114"/>
    </row>
    <row r="115" spans="1:14" x14ac:dyDescent="0.55000000000000004">
      <c r="A115" s="78" t="s">
        <v>891</v>
      </c>
      <c r="B115" s="84" t="s">
        <v>1017</v>
      </c>
      <c r="C115" s="32">
        <v>3</v>
      </c>
      <c r="D115" s="32" t="s">
        <v>892</v>
      </c>
      <c r="E115" s="70" t="s">
        <v>812</v>
      </c>
      <c r="G115" s="71"/>
      <c r="H115" s="71"/>
      <c r="I115" s="71"/>
      <c r="J115" s="72"/>
      <c r="K115" s="71"/>
      <c r="L115" s="72"/>
      <c r="M115" s="32"/>
      <c r="N115" s="114"/>
    </row>
    <row r="116" spans="1:14" x14ac:dyDescent="0.55000000000000004">
      <c r="A116" s="83" t="s">
        <v>894</v>
      </c>
      <c r="B116" s="84" t="s">
        <v>1018</v>
      </c>
      <c r="C116" s="32">
        <v>3</v>
      </c>
      <c r="D116" s="32" t="s">
        <v>892</v>
      </c>
      <c r="E116" s="70" t="s">
        <v>812</v>
      </c>
      <c r="G116" s="71"/>
      <c r="H116" s="71"/>
      <c r="I116" s="71"/>
      <c r="J116" s="71"/>
      <c r="K116" s="71"/>
      <c r="L116" s="71"/>
      <c r="M116" s="51"/>
      <c r="N116" s="112"/>
    </row>
    <row r="117" spans="1:14" x14ac:dyDescent="0.55000000000000004">
      <c r="A117" s="78" t="s">
        <v>893</v>
      </c>
      <c r="B117" s="84" t="s">
        <v>1019</v>
      </c>
      <c r="C117" s="32">
        <v>3</v>
      </c>
      <c r="D117" s="32" t="s">
        <v>892</v>
      </c>
      <c r="E117" s="70" t="s">
        <v>812</v>
      </c>
      <c r="G117" s="71"/>
      <c r="H117" s="71"/>
      <c r="I117" s="71"/>
      <c r="J117" s="72"/>
      <c r="K117" s="71"/>
      <c r="L117" s="72"/>
      <c r="M117" s="32"/>
      <c r="N117" s="114"/>
    </row>
    <row r="118" spans="1:14" x14ac:dyDescent="0.55000000000000004">
      <c r="A118" s="83" t="s">
        <v>895</v>
      </c>
      <c r="B118" s="84" t="s">
        <v>1020</v>
      </c>
      <c r="C118" s="32">
        <v>3</v>
      </c>
      <c r="D118" s="32" t="s">
        <v>892</v>
      </c>
      <c r="E118" s="70" t="s">
        <v>812</v>
      </c>
      <c r="G118" s="71"/>
      <c r="H118" s="71"/>
      <c r="I118" s="71"/>
      <c r="J118" s="72"/>
      <c r="K118" s="71"/>
      <c r="L118" s="72"/>
      <c r="M118" s="32"/>
      <c r="N118" s="114"/>
    </row>
    <row r="119" spans="1:14" x14ac:dyDescent="0.55000000000000004">
      <c r="A119" s="78" t="s">
        <v>896</v>
      </c>
      <c r="B119" s="84" t="s">
        <v>1021</v>
      </c>
      <c r="C119" s="32">
        <v>3</v>
      </c>
      <c r="D119" s="32" t="s">
        <v>892</v>
      </c>
      <c r="E119" s="70" t="s">
        <v>812</v>
      </c>
      <c r="G119" s="71"/>
      <c r="H119" s="71"/>
      <c r="I119" s="71"/>
      <c r="J119" s="72"/>
      <c r="K119" s="71"/>
      <c r="L119" s="72"/>
      <c r="M119" s="32"/>
      <c r="N119" s="114"/>
    </row>
    <row r="120" spans="1:14" x14ac:dyDescent="0.55000000000000004">
      <c r="A120" s="83" t="s">
        <v>897</v>
      </c>
      <c r="B120" s="84" t="s">
        <v>1022</v>
      </c>
      <c r="C120" s="32">
        <v>3</v>
      </c>
      <c r="D120" s="32" t="s">
        <v>892</v>
      </c>
      <c r="E120" s="70" t="s">
        <v>812</v>
      </c>
      <c r="G120" s="71"/>
      <c r="H120" s="71"/>
      <c r="I120" s="71"/>
      <c r="J120" s="72"/>
      <c r="K120" s="71"/>
      <c r="L120" s="72"/>
      <c r="M120" s="32"/>
      <c r="N120" s="114"/>
    </row>
    <row r="121" spans="1:14" x14ac:dyDescent="0.55000000000000004">
      <c r="A121" s="78" t="s">
        <v>898</v>
      </c>
      <c r="B121" s="84" t="s">
        <v>1023</v>
      </c>
      <c r="C121" s="32">
        <v>3</v>
      </c>
      <c r="D121" s="32" t="s">
        <v>892</v>
      </c>
      <c r="E121" s="70" t="s">
        <v>812</v>
      </c>
      <c r="G121" s="71"/>
      <c r="H121" s="71"/>
      <c r="I121" s="71"/>
      <c r="J121" s="72"/>
      <c r="K121" s="71"/>
      <c r="L121" s="72"/>
      <c r="M121" s="32"/>
      <c r="N121" s="114"/>
    </row>
    <row r="122" spans="1:14" x14ac:dyDescent="0.55000000000000004">
      <c r="A122" s="83" t="s">
        <v>899</v>
      </c>
      <c r="B122" s="84" t="s">
        <v>1024</v>
      </c>
      <c r="C122" s="32">
        <v>3</v>
      </c>
      <c r="D122" s="32" t="s">
        <v>892</v>
      </c>
      <c r="E122" s="70" t="s">
        <v>812</v>
      </c>
      <c r="G122" s="71"/>
      <c r="H122" s="71"/>
      <c r="I122" s="71"/>
      <c r="J122" s="72"/>
      <c r="K122" s="71"/>
      <c r="L122" s="72"/>
      <c r="M122" s="32"/>
      <c r="N122" s="114"/>
    </row>
    <row r="123" spans="1:14" x14ac:dyDescent="0.55000000000000004">
      <c r="A123" s="78" t="s">
        <v>900</v>
      </c>
      <c r="B123" s="84" t="s">
        <v>1025</v>
      </c>
      <c r="C123" s="32">
        <v>3</v>
      </c>
      <c r="D123" s="32" t="s">
        <v>892</v>
      </c>
      <c r="E123" s="70" t="s">
        <v>812</v>
      </c>
      <c r="G123" s="71"/>
      <c r="H123" s="71"/>
      <c r="I123" s="71"/>
      <c r="J123" s="72"/>
      <c r="K123" s="71"/>
      <c r="L123" s="72"/>
      <c r="M123" s="32"/>
      <c r="N123" s="114"/>
    </row>
    <row r="124" spans="1:14" x14ac:dyDescent="0.55000000000000004">
      <c r="A124" s="83" t="s">
        <v>901</v>
      </c>
      <c r="B124" s="84" t="s">
        <v>1026</v>
      </c>
      <c r="C124" s="32">
        <v>3</v>
      </c>
      <c r="D124" s="32" t="s">
        <v>892</v>
      </c>
      <c r="E124" s="70" t="s">
        <v>812</v>
      </c>
      <c r="G124" s="71"/>
      <c r="H124" s="71"/>
      <c r="I124" s="71"/>
      <c r="J124" s="72"/>
      <c r="K124" s="71"/>
      <c r="L124" s="72"/>
      <c r="M124" s="32"/>
      <c r="N124" s="114"/>
    </row>
    <row r="125" spans="1:14" x14ac:dyDescent="0.55000000000000004">
      <c r="A125" s="78" t="s">
        <v>902</v>
      </c>
      <c r="B125" s="84" t="s">
        <v>1027</v>
      </c>
      <c r="C125" s="32">
        <v>3</v>
      </c>
      <c r="D125" s="32" t="s">
        <v>892</v>
      </c>
      <c r="E125" s="70" t="s">
        <v>812</v>
      </c>
      <c r="G125" s="71"/>
      <c r="H125" s="71"/>
      <c r="I125" s="71"/>
      <c r="J125" s="72"/>
      <c r="K125" s="71"/>
      <c r="L125" s="72"/>
      <c r="M125" s="32"/>
      <c r="N125" s="114"/>
    </row>
    <row r="126" spans="1:14" x14ac:dyDescent="0.55000000000000004">
      <c r="A126" s="83" t="s">
        <v>904</v>
      </c>
      <c r="B126" s="84" t="s">
        <v>1028</v>
      </c>
      <c r="C126" s="32">
        <v>3</v>
      </c>
      <c r="D126" s="32" t="s">
        <v>913</v>
      </c>
      <c r="E126" s="70" t="s">
        <v>812</v>
      </c>
      <c r="G126" s="71"/>
      <c r="H126" s="71"/>
      <c r="I126" s="71"/>
      <c r="J126" s="71"/>
      <c r="K126" s="71"/>
      <c r="L126" s="71"/>
      <c r="M126" s="51"/>
      <c r="N126" s="112"/>
    </row>
    <row r="127" spans="1:14" x14ac:dyDescent="0.55000000000000004">
      <c r="A127" s="78" t="s">
        <v>903</v>
      </c>
      <c r="B127" s="84" t="s">
        <v>1029</v>
      </c>
      <c r="C127" s="32">
        <v>3</v>
      </c>
      <c r="D127" s="32" t="s">
        <v>913</v>
      </c>
      <c r="E127" s="70" t="s">
        <v>812</v>
      </c>
      <c r="G127" s="71"/>
      <c r="H127" s="71"/>
      <c r="I127" s="71"/>
      <c r="J127" s="72"/>
      <c r="K127" s="71"/>
      <c r="L127" s="72"/>
      <c r="M127" s="32"/>
      <c r="N127" s="114"/>
    </row>
    <row r="128" spans="1:14" x14ac:dyDescent="0.55000000000000004">
      <c r="A128" s="83" t="s">
        <v>905</v>
      </c>
      <c r="B128" s="84" t="s">
        <v>1030</v>
      </c>
      <c r="C128" s="32">
        <v>3</v>
      </c>
      <c r="D128" s="32" t="s">
        <v>913</v>
      </c>
      <c r="E128" s="70" t="s">
        <v>812</v>
      </c>
      <c r="G128" s="71"/>
      <c r="H128" s="71"/>
      <c r="I128" s="71"/>
      <c r="J128" s="72"/>
      <c r="K128" s="71"/>
      <c r="L128" s="72"/>
      <c r="M128" s="32"/>
      <c r="N128" s="114"/>
    </row>
    <row r="129" spans="1:14" x14ac:dyDescent="0.55000000000000004">
      <c r="A129" s="78" t="s">
        <v>906</v>
      </c>
      <c r="B129" s="84" t="s">
        <v>1031</v>
      </c>
      <c r="C129" s="32">
        <v>3</v>
      </c>
      <c r="D129" s="32" t="s">
        <v>913</v>
      </c>
      <c r="E129" s="70" t="s">
        <v>812</v>
      </c>
      <c r="G129" s="71"/>
      <c r="H129" s="71"/>
      <c r="I129" s="71"/>
      <c r="J129" s="72"/>
      <c r="K129" s="71"/>
      <c r="L129" s="72"/>
      <c r="M129" s="32"/>
      <c r="N129" s="114"/>
    </row>
    <row r="130" spans="1:14" x14ac:dyDescent="0.55000000000000004">
      <c r="A130" s="83" t="s">
        <v>907</v>
      </c>
      <c r="B130" s="84" t="s">
        <v>1032</v>
      </c>
      <c r="C130" s="32">
        <v>3</v>
      </c>
      <c r="D130" s="32" t="s">
        <v>913</v>
      </c>
      <c r="E130" s="70" t="s">
        <v>812</v>
      </c>
      <c r="G130" s="71"/>
      <c r="H130" s="71"/>
      <c r="I130" s="71"/>
      <c r="J130" s="72"/>
      <c r="K130" s="71"/>
      <c r="L130" s="72"/>
      <c r="M130" s="32"/>
      <c r="N130" s="114"/>
    </row>
    <row r="131" spans="1:14" x14ac:dyDescent="0.55000000000000004">
      <c r="A131" s="78" t="s">
        <v>908</v>
      </c>
      <c r="B131" s="84" t="s">
        <v>1033</v>
      </c>
      <c r="C131" s="32">
        <v>3</v>
      </c>
      <c r="D131" s="32" t="s">
        <v>913</v>
      </c>
      <c r="E131" s="70" t="s">
        <v>812</v>
      </c>
      <c r="G131" s="71"/>
      <c r="H131" s="71"/>
      <c r="I131" s="71"/>
      <c r="J131" s="72"/>
      <c r="K131" s="71"/>
      <c r="L131" s="72"/>
      <c r="M131" s="32"/>
      <c r="N131" s="114"/>
    </row>
    <row r="132" spans="1:14" x14ac:dyDescent="0.55000000000000004">
      <c r="A132" s="83" t="s">
        <v>909</v>
      </c>
      <c r="B132" s="84" t="s">
        <v>1034</v>
      </c>
      <c r="C132" s="32">
        <v>3</v>
      </c>
      <c r="D132" s="32" t="s">
        <v>913</v>
      </c>
      <c r="E132" s="70" t="s">
        <v>812</v>
      </c>
      <c r="G132" s="71"/>
      <c r="H132" s="71"/>
      <c r="I132" s="71"/>
      <c r="J132" s="72"/>
      <c r="K132" s="71"/>
      <c r="L132" s="72"/>
      <c r="M132" s="32"/>
      <c r="N132" s="114"/>
    </row>
    <row r="133" spans="1:14" x14ac:dyDescent="0.55000000000000004">
      <c r="A133" s="78" t="s">
        <v>910</v>
      </c>
      <c r="B133" s="84" t="s">
        <v>1035</v>
      </c>
      <c r="C133" s="32">
        <v>3</v>
      </c>
      <c r="D133" s="32" t="s">
        <v>913</v>
      </c>
      <c r="E133" s="70" t="s">
        <v>812</v>
      </c>
      <c r="G133" s="71"/>
      <c r="H133" s="71"/>
      <c r="I133" s="71"/>
      <c r="J133" s="72"/>
      <c r="K133" s="71"/>
      <c r="L133" s="72"/>
      <c r="M133" s="32"/>
      <c r="N133" s="114"/>
    </row>
    <row r="134" spans="1:14" x14ac:dyDescent="0.55000000000000004">
      <c r="A134" s="83" t="s">
        <v>911</v>
      </c>
      <c r="B134" s="84" t="s">
        <v>1036</v>
      </c>
      <c r="C134" s="32">
        <v>3</v>
      </c>
      <c r="D134" s="32" t="s">
        <v>913</v>
      </c>
      <c r="E134" s="70" t="s">
        <v>812</v>
      </c>
      <c r="G134" s="71"/>
      <c r="H134" s="71"/>
      <c r="I134" s="71"/>
      <c r="J134" s="72"/>
      <c r="K134" s="71"/>
      <c r="L134" s="72"/>
      <c r="M134" s="32"/>
      <c r="N134" s="114"/>
    </row>
    <row r="135" spans="1:14" x14ac:dyDescent="0.55000000000000004">
      <c r="A135" s="78" t="s">
        <v>912</v>
      </c>
      <c r="B135" s="84" t="s">
        <v>1037</v>
      </c>
      <c r="C135" s="32">
        <v>3</v>
      </c>
      <c r="D135" s="32" t="s">
        <v>913</v>
      </c>
      <c r="E135" s="70" t="s">
        <v>812</v>
      </c>
      <c r="G135" s="71"/>
      <c r="H135" s="71"/>
      <c r="I135" s="71"/>
      <c r="J135" s="72"/>
      <c r="K135" s="71"/>
      <c r="L135" s="72"/>
      <c r="M135" s="32"/>
      <c r="N135" s="114"/>
    </row>
    <row r="136" spans="1:14" x14ac:dyDescent="0.55000000000000004">
      <c r="A136" s="78" t="s">
        <v>107</v>
      </c>
      <c r="B136" s="78" t="s">
        <v>35</v>
      </c>
      <c r="C136" s="70">
        <v>3</v>
      </c>
      <c r="D136" s="32" t="s">
        <v>824</v>
      </c>
      <c r="E136" s="70" t="s">
        <v>63</v>
      </c>
      <c r="G136" s="71">
        <v>118</v>
      </c>
      <c r="H136" s="71" t="s">
        <v>109</v>
      </c>
      <c r="I136" s="71"/>
      <c r="K136" s="71"/>
    </row>
    <row r="137" spans="1:14" x14ac:dyDescent="0.55000000000000004">
      <c r="A137" s="78" t="s">
        <v>344</v>
      </c>
      <c r="B137" s="78" t="s">
        <v>114</v>
      </c>
      <c r="C137" s="70">
        <v>3</v>
      </c>
      <c r="D137" s="32" t="s">
        <v>824</v>
      </c>
      <c r="E137" s="70" t="s">
        <v>799</v>
      </c>
      <c r="F137" s="70" t="s">
        <v>801</v>
      </c>
      <c r="G137" s="72"/>
      <c r="H137" s="72"/>
      <c r="I137" s="72"/>
      <c r="J137" s="72"/>
      <c r="K137" s="72"/>
      <c r="L137" s="72"/>
      <c r="N137" s="114"/>
    </row>
    <row r="138" spans="1:14" x14ac:dyDescent="0.55000000000000004">
      <c r="A138" s="78" t="s">
        <v>344</v>
      </c>
      <c r="B138" s="78" t="s">
        <v>114</v>
      </c>
      <c r="C138" s="70">
        <v>3</v>
      </c>
      <c r="D138" s="70" t="s">
        <v>824</v>
      </c>
      <c r="E138" s="70" t="s">
        <v>935</v>
      </c>
      <c r="F138" s="70" t="s">
        <v>801</v>
      </c>
      <c r="G138" s="71"/>
      <c r="H138" s="71"/>
      <c r="I138" s="71"/>
      <c r="K138" s="71"/>
    </row>
    <row r="139" spans="1:14" x14ac:dyDescent="0.55000000000000004">
      <c r="A139" s="78" t="s">
        <v>344</v>
      </c>
      <c r="B139" s="78" t="s">
        <v>114</v>
      </c>
      <c r="C139" s="70">
        <v>3</v>
      </c>
      <c r="D139" s="70" t="s">
        <v>824</v>
      </c>
      <c r="E139" s="70" t="s">
        <v>937</v>
      </c>
      <c r="F139" s="70" t="s">
        <v>801</v>
      </c>
      <c r="G139" s="71"/>
      <c r="H139" s="71"/>
      <c r="I139" s="71"/>
      <c r="K139" s="71"/>
    </row>
    <row r="140" spans="1:14" x14ac:dyDescent="0.55000000000000004">
      <c r="A140" s="78" t="s">
        <v>345</v>
      </c>
      <c r="B140" s="78" t="s">
        <v>115</v>
      </c>
      <c r="C140" s="70">
        <v>3</v>
      </c>
      <c r="D140" s="32" t="s">
        <v>824</v>
      </c>
      <c r="E140" s="70" t="s">
        <v>799</v>
      </c>
      <c r="F140" s="70" t="s">
        <v>801</v>
      </c>
      <c r="G140" s="72"/>
      <c r="H140" s="72"/>
      <c r="I140" s="72"/>
      <c r="J140" s="72"/>
      <c r="K140" s="72"/>
      <c r="L140" s="72"/>
      <c r="N140" s="114"/>
    </row>
    <row r="141" spans="1:14" x14ac:dyDescent="0.55000000000000004">
      <c r="A141" s="78" t="s">
        <v>345</v>
      </c>
      <c r="B141" s="78" t="s">
        <v>115</v>
      </c>
      <c r="C141" s="70">
        <v>3</v>
      </c>
      <c r="D141" s="70" t="s">
        <v>824</v>
      </c>
      <c r="E141" s="70" t="s">
        <v>935</v>
      </c>
      <c r="F141" s="70" t="s">
        <v>801</v>
      </c>
      <c r="G141" s="71"/>
      <c r="H141" s="71"/>
      <c r="I141" s="71"/>
      <c r="K141" s="71"/>
    </row>
    <row r="142" spans="1:14" x14ac:dyDescent="0.55000000000000004">
      <c r="A142" s="78" t="s">
        <v>345</v>
      </c>
      <c r="B142" s="78" t="s">
        <v>115</v>
      </c>
      <c r="C142" s="70">
        <v>3</v>
      </c>
      <c r="D142" s="70" t="s">
        <v>824</v>
      </c>
      <c r="E142" s="70" t="s">
        <v>937</v>
      </c>
      <c r="F142" s="70" t="s">
        <v>801</v>
      </c>
      <c r="G142" s="71"/>
      <c r="H142" s="71"/>
      <c r="I142" s="71"/>
      <c r="K142" s="71"/>
    </row>
    <row r="143" spans="1:14" x14ac:dyDescent="0.55000000000000004">
      <c r="A143" s="78" t="s">
        <v>346</v>
      </c>
      <c r="B143" s="78" t="s">
        <v>116</v>
      </c>
      <c r="C143" s="70">
        <v>3</v>
      </c>
      <c r="D143" s="32" t="s">
        <v>824</v>
      </c>
      <c r="E143" s="70" t="s">
        <v>799</v>
      </c>
      <c r="F143" s="70" t="s">
        <v>801</v>
      </c>
      <c r="G143" s="72"/>
      <c r="H143" s="72"/>
      <c r="I143" s="72"/>
      <c r="J143" s="72"/>
      <c r="K143" s="72"/>
      <c r="L143" s="72"/>
      <c r="N143" s="114"/>
    </row>
    <row r="144" spans="1:14" x14ac:dyDescent="0.55000000000000004">
      <c r="A144" s="78" t="s">
        <v>346</v>
      </c>
      <c r="B144" s="78" t="s">
        <v>116</v>
      </c>
      <c r="C144" s="70">
        <v>3</v>
      </c>
      <c r="D144" s="70" t="s">
        <v>824</v>
      </c>
      <c r="E144" s="70" t="s">
        <v>935</v>
      </c>
      <c r="F144" s="70" t="s">
        <v>801</v>
      </c>
      <c r="G144" s="71"/>
      <c r="H144" s="71"/>
      <c r="I144" s="71"/>
      <c r="K144" s="71"/>
    </row>
    <row r="145" spans="1:14" x14ac:dyDescent="0.55000000000000004">
      <c r="A145" s="78" t="s">
        <v>346</v>
      </c>
      <c r="B145" s="78" t="s">
        <v>116</v>
      </c>
      <c r="C145" s="70">
        <v>3</v>
      </c>
      <c r="D145" s="70" t="s">
        <v>824</v>
      </c>
      <c r="E145" s="70" t="s">
        <v>937</v>
      </c>
      <c r="F145" s="70" t="s">
        <v>801</v>
      </c>
      <c r="G145" s="71"/>
      <c r="H145" s="71"/>
      <c r="I145" s="71"/>
      <c r="K145" s="71"/>
    </row>
    <row r="146" spans="1:14" x14ac:dyDescent="0.55000000000000004">
      <c r="A146" s="78" t="s">
        <v>347</v>
      </c>
      <c r="B146" s="78" t="s">
        <v>33</v>
      </c>
      <c r="C146" s="70">
        <v>3</v>
      </c>
      <c r="D146" s="32" t="s">
        <v>824</v>
      </c>
      <c r="E146" s="70" t="s">
        <v>799</v>
      </c>
      <c r="F146" s="70" t="s">
        <v>801</v>
      </c>
      <c r="G146" s="72"/>
      <c r="H146" s="72"/>
      <c r="I146" s="72"/>
      <c r="J146" s="72"/>
      <c r="K146" s="72"/>
      <c r="L146" s="72"/>
      <c r="N146" s="114"/>
    </row>
    <row r="147" spans="1:14" x14ac:dyDescent="0.55000000000000004">
      <c r="A147" s="78" t="s">
        <v>347</v>
      </c>
      <c r="B147" s="78" t="s">
        <v>33</v>
      </c>
      <c r="C147" s="70">
        <v>3</v>
      </c>
      <c r="D147" s="70" t="s">
        <v>824</v>
      </c>
      <c r="E147" s="70" t="s">
        <v>935</v>
      </c>
      <c r="F147" s="70" t="s">
        <v>801</v>
      </c>
      <c r="G147" s="71"/>
      <c r="H147" s="71"/>
      <c r="I147" s="71"/>
      <c r="K147" s="71"/>
    </row>
    <row r="148" spans="1:14" x14ac:dyDescent="0.55000000000000004">
      <c r="A148" s="78" t="s">
        <v>347</v>
      </c>
      <c r="B148" s="78" t="s">
        <v>33</v>
      </c>
      <c r="C148" s="70">
        <v>3</v>
      </c>
      <c r="D148" s="70" t="s">
        <v>824</v>
      </c>
      <c r="E148" s="70" t="s">
        <v>935</v>
      </c>
      <c r="F148" s="70" t="s">
        <v>801</v>
      </c>
      <c r="G148" s="71"/>
      <c r="H148" s="71"/>
      <c r="I148" s="71"/>
      <c r="K148" s="71"/>
    </row>
    <row r="149" spans="1:14" x14ac:dyDescent="0.55000000000000004">
      <c r="A149" s="78" t="s">
        <v>348</v>
      </c>
      <c r="B149" s="78" t="s">
        <v>802</v>
      </c>
      <c r="C149" s="70">
        <v>3</v>
      </c>
      <c r="D149" s="32" t="s">
        <v>824</v>
      </c>
      <c r="E149" s="70" t="s">
        <v>799</v>
      </c>
      <c r="F149" s="70" t="s">
        <v>801</v>
      </c>
      <c r="G149" s="72"/>
      <c r="H149" s="72"/>
      <c r="I149" s="72"/>
      <c r="J149" s="72"/>
      <c r="K149" s="72"/>
      <c r="L149" s="72"/>
      <c r="N149" s="114"/>
    </row>
    <row r="150" spans="1:14" x14ac:dyDescent="0.55000000000000004">
      <c r="A150" s="78" t="s">
        <v>348</v>
      </c>
      <c r="B150" s="78" t="s">
        <v>628</v>
      </c>
      <c r="C150" s="70">
        <v>3</v>
      </c>
      <c r="D150" s="70" t="s">
        <v>824</v>
      </c>
      <c r="E150" s="70" t="s">
        <v>935</v>
      </c>
      <c r="F150" s="70" t="s">
        <v>801</v>
      </c>
      <c r="G150" s="71"/>
      <c r="H150" s="71"/>
      <c r="I150" s="71"/>
      <c r="K150" s="71"/>
    </row>
    <row r="151" spans="1:14" x14ac:dyDescent="0.55000000000000004">
      <c r="A151" s="78" t="s">
        <v>349</v>
      </c>
      <c r="B151" s="78" t="s">
        <v>118</v>
      </c>
      <c r="C151" s="70">
        <v>3</v>
      </c>
      <c r="D151" s="32" t="s">
        <v>824</v>
      </c>
      <c r="E151" s="70" t="s">
        <v>799</v>
      </c>
      <c r="F151" s="70" t="s">
        <v>801</v>
      </c>
      <c r="G151" s="72"/>
      <c r="H151" s="72"/>
      <c r="I151" s="72"/>
      <c r="J151" s="72"/>
      <c r="K151" s="72"/>
      <c r="L151" s="72"/>
      <c r="N151" s="114"/>
    </row>
    <row r="152" spans="1:14" x14ac:dyDescent="0.55000000000000004">
      <c r="A152" s="78" t="s">
        <v>349</v>
      </c>
      <c r="B152" s="78" t="s">
        <v>118</v>
      </c>
      <c r="C152" s="70">
        <v>3</v>
      </c>
      <c r="D152" s="70" t="s">
        <v>824</v>
      </c>
      <c r="E152" s="70" t="s">
        <v>937</v>
      </c>
      <c r="F152" s="70" t="s">
        <v>801</v>
      </c>
      <c r="G152" s="71"/>
      <c r="H152" s="71"/>
      <c r="I152" s="71"/>
      <c r="K152" s="71"/>
    </row>
    <row r="153" spans="1:14" x14ac:dyDescent="0.55000000000000004">
      <c r="A153" s="78" t="s">
        <v>350</v>
      </c>
      <c r="B153" s="78" t="s">
        <v>119</v>
      </c>
      <c r="C153" s="32">
        <v>3</v>
      </c>
      <c r="D153" s="32" t="s">
        <v>824</v>
      </c>
      <c r="E153" s="70" t="s">
        <v>799</v>
      </c>
      <c r="F153" s="70" t="s">
        <v>801</v>
      </c>
      <c r="G153" s="72"/>
      <c r="H153" s="72"/>
      <c r="I153" s="72"/>
      <c r="J153" s="72"/>
      <c r="K153" s="72"/>
      <c r="L153" s="72"/>
      <c r="N153" s="114"/>
    </row>
    <row r="154" spans="1:14" x14ac:dyDescent="0.55000000000000004">
      <c r="A154" s="78" t="s">
        <v>350</v>
      </c>
      <c r="B154" s="78" t="s">
        <v>119</v>
      </c>
      <c r="C154" s="70">
        <v>3</v>
      </c>
      <c r="D154" s="70" t="s">
        <v>824</v>
      </c>
      <c r="E154" s="70" t="s">
        <v>937</v>
      </c>
      <c r="F154" s="70" t="s">
        <v>801</v>
      </c>
      <c r="G154" s="71"/>
      <c r="H154" s="71"/>
      <c r="I154" s="71"/>
      <c r="K154" s="71"/>
    </row>
    <row r="155" spans="1:14" x14ac:dyDescent="0.55000000000000004">
      <c r="A155" s="78" t="s">
        <v>351</v>
      </c>
      <c r="B155" s="78" t="s">
        <v>120</v>
      </c>
      <c r="C155" s="70">
        <v>3</v>
      </c>
      <c r="D155" s="32" t="s">
        <v>824</v>
      </c>
      <c r="E155" s="70" t="s">
        <v>799</v>
      </c>
      <c r="F155" s="70" t="s">
        <v>801</v>
      </c>
      <c r="G155" s="72"/>
      <c r="H155" s="72"/>
      <c r="I155" s="72"/>
      <c r="J155" s="72"/>
      <c r="K155" s="72"/>
      <c r="L155" s="72"/>
      <c r="N155" s="114"/>
    </row>
    <row r="156" spans="1:14" x14ac:dyDescent="0.55000000000000004">
      <c r="A156" s="78" t="s">
        <v>351</v>
      </c>
      <c r="B156" s="78" t="s">
        <v>120</v>
      </c>
      <c r="C156" s="70">
        <v>3</v>
      </c>
      <c r="D156" s="70" t="s">
        <v>824</v>
      </c>
      <c r="E156" s="70" t="s">
        <v>937</v>
      </c>
      <c r="F156" s="70" t="s">
        <v>801</v>
      </c>
      <c r="G156" s="71"/>
      <c r="H156" s="71"/>
      <c r="I156" s="71"/>
      <c r="K156" s="71"/>
    </row>
    <row r="157" spans="1:14" x14ac:dyDescent="0.55000000000000004">
      <c r="A157" s="78" t="s">
        <v>352</v>
      </c>
      <c r="B157" s="78" t="s">
        <v>32</v>
      </c>
      <c r="C157" s="70">
        <v>3</v>
      </c>
      <c r="D157" s="32" t="s">
        <v>824</v>
      </c>
      <c r="E157" s="70" t="s">
        <v>799</v>
      </c>
      <c r="F157" s="70" t="s">
        <v>801</v>
      </c>
      <c r="G157" s="72"/>
      <c r="H157" s="72"/>
      <c r="I157" s="72"/>
      <c r="J157" s="72"/>
      <c r="K157" s="72"/>
      <c r="L157" s="72"/>
      <c r="N157" s="114"/>
    </row>
    <row r="158" spans="1:14" x14ac:dyDescent="0.55000000000000004">
      <c r="A158" s="78" t="s">
        <v>353</v>
      </c>
      <c r="B158" s="78" t="s">
        <v>121</v>
      </c>
      <c r="C158" s="70">
        <v>3</v>
      </c>
      <c r="D158" s="32" t="s">
        <v>824</v>
      </c>
      <c r="E158" s="70" t="s">
        <v>799</v>
      </c>
      <c r="F158" s="70" t="s">
        <v>801</v>
      </c>
      <c r="G158" s="72"/>
      <c r="H158" s="72"/>
      <c r="I158" s="72"/>
      <c r="J158" s="72"/>
      <c r="K158" s="72"/>
      <c r="L158" s="72"/>
      <c r="N158" s="114"/>
    </row>
    <row r="159" spans="1:14" x14ac:dyDescent="0.55000000000000004">
      <c r="A159" s="77" t="s">
        <v>433</v>
      </c>
      <c r="B159" s="78" t="s">
        <v>222</v>
      </c>
      <c r="C159" s="32">
        <v>3</v>
      </c>
      <c r="D159" s="32" t="s">
        <v>824</v>
      </c>
      <c r="E159" s="70" t="s">
        <v>812</v>
      </c>
      <c r="F159" s="70" t="s">
        <v>801</v>
      </c>
      <c r="G159" s="71"/>
      <c r="H159" s="71"/>
      <c r="I159" s="71"/>
      <c r="J159" s="71"/>
      <c r="K159" s="71"/>
      <c r="L159" s="71"/>
      <c r="M159" s="51"/>
      <c r="N159" s="112"/>
    </row>
    <row r="160" spans="1:14" x14ac:dyDescent="0.55000000000000004">
      <c r="A160" s="78" t="s">
        <v>433</v>
      </c>
      <c r="B160" s="78" t="s">
        <v>222</v>
      </c>
      <c r="C160" s="70">
        <v>3</v>
      </c>
      <c r="D160" s="70" t="s">
        <v>824</v>
      </c>
      <c r="E160" s="70" t="s">
        <v>937</v>
      </c>
      <c r="F160" s="70" t="s">
        <v>801</v>
      </c>
      <c r="G160" s="71"/>
      <c r="H160" s="71"/>
      <c r="I160" s="71"/>
      <c r="K160" s="71"/>
    </row>
    <row r="161" spans="1:14" x14ac:dyDescent="0.55000000000000004">
      <c r="A161" s="77" t="s">
        <v>434</v>
      </c>
      <c r="B161" s="78" t="s">
        <v>223</v>
      </c>
      <c r="C161" s="32">
        <v>3</v>
      </c>
      <c r="D161" s="32" t="s">
        <v>824</v>
      </c>
      <c r="E161" s="70" t="s">
        <v>812</v>
      </c>
      <c r="F161" s="70" t="s">
        <v>801</v>
      </c>
      <c r="G161" s="71"/>
      <c r="H161" s="71"/>
      <c r="I161" s="71"/>
      <c r="J161" s="71"/>
      <c r="K161" s="71"/>
      <c r="L161" s="71"/>
      <c r="M161" s="51"/>
      <c r="N161" s="112"/>
    </row>
    <row r="162" spans="1:14" x14ac:dyDescent="0.55000000000000004">
      <c r="A162" s="78" t="s">
        <v>434</v>
      </c>
      <c r="B162" s="78" t="s">
        <v>223</v>
      </c>
      <c r="C162" s="70">
        <v>3</v>
      </c>
      <c r="D162" s="70" t="s">
        <v>824</v>
      </c>
      <c r="E162" s="70" t="s">
        <v>937</v>
      </c>
      <c r="F162" s="70" t="s">
        <v>801</v>
      </c>
      <c r="G162" s="71"/>
      <c r="H162" s="71"/>
      <c r="I162" s="71"/>
      <c r="K162" s="71"/>
    </row>
    <row r="163" spans="1:14" x14ac:dyDescent="0.55000000000000004">
      <c r="A163" s="77" t="s">
        <v>435</v>
      </c>
      <c r="B163" s="78" t="s">
        <v>224</v>
      </c>
      <c r="C163" s="32">
        <v>3</v>
      </c>
      <c r="D163" s="32" t="s">
        <v>824</v>
      </c>
      <c r="E163" s="70" t="s">
        <v>812</v>
      </c>
      <c r="F163" s="70" t="s">
        <v>801</v>
      </c>
      <c r="G163" s="71"/>
      <c r="H163" s="71"/>
      <c r="I163" s="71"/>
      <c r="J163" s="71"/>
      <c r="K163" s="71"/>
      <c r="L163" s="71"/>
      <c r="M163" s="51"/>
      <c r="N163" s="112"/>
    </row>
    <row r="164" spans="1:14" x14ac:dyDescent="0.55000000000000004">
      <c r="A164" s="78" t="s">
        <v>435</v>
      </c>
      <c r="B164" s="78" t="s">
        <v>224</v>
      </c>
      <c r="C164" s="70">
        <v>3</v>
      </c>
      <c r="D164" s="70" t="s">
        <v>824</v>
      </c>
      <c r="E164" s="70" t="s">
        <v>937</v>
      </c>
      <c r="F164" s="70" t="s">
        <v>801</v>
      </c>
      <c r="G164" s="71"/>
      <c r="H164" s="71"/>
      <c r="I164" s="71"/>
      <c r="K164" s="71"/>
    </row>
    <row r="165" spans="1:14" x14ac:dyDescent="0.55000000000000004">
      <c r="A165" s="77" t="s">
        <v>436</v>
      </c>
      <c r="B165" s="78" t="s">
        <v>225</v>
      </c>
      <c r="C165" s="32">
        <v>3</v>
      </c>
      <c r="D165" s="32" t="s">
        <v>824</v>
      </c>
      <c r="E165" s="70" t="s">
        <v>812</v>
      </c>
      <c r="F165" s="70" t="s">
        <v>801</v>
      </c>
      <c r="G165" s="71"/>
      <c r="H165" s="71"/>
      <c r="I165" s="71"/>
      <c r="J165" s="71"/>
      <c r="K165" s="71"/>
      <c r="L165" s="71"/>
      <c r="M165" s="51"/>
      <c r="N165" s="112"/>
    </row>
    <row r="166" spans="1:14" x14ac:dyDescent="0.55000000000000004">
      <c r="A166" s="77" t="s">
        <v>437</v>
      </c>
      <c r="B166" s="78" t="s">
        <v>30</v>
      </c>
      <c r="C166" s="32">
        <v>3</v>
      </c>
      <c r="D166" s="32" t="s">
        <v>824</v>
      </c>
      <c r="E166" s="70" t="s">
        <v>812</v>
      </c>
      <c r="F166" s="70" t="s">
        <v>801</v>
      </c>
      <c r="G166" s="71"/>
      <c r="H166" s="71"/>
      <c r="I166" s="71"/>
      <c r="J166" s="71"/>
      <c r="K166" s="71"/>
      <c r="L166" s="71"/>
      <c r="M166" s="51"/>
      <c r="N166" s="112"/>
    </row>
    <row r="167" spans="1:14" x14ac:dyDescent="0.55000000000000004">
      <c r="A167" s="77" t="s">
        <v>438</v>
      </c>
      <c r="B167" s="78" t="s">
        <v>226</v>
      </c>
      <c r="C167" s="32">
        <v>3</v>
      </c>
      <c r="D167" s="32" t="s">
        <v>824</v>
      </c>
      <c r="E167" s="70" t="s">
        <v>812</v>
      </c>
      <c r="F167" s="70" t="s">
        <v>801</v>
      </c>
      <c r="G167" s="71"/>
      <c r="H167" s="71"/>
      <c r="I167" s="71"/>
      <c r="J167" s="71"/>
      <c r="K167" s="71"/>
      <c r="L167" s="71"/>
      <c r="M167" s="51"/>
      <c r="N167" s="112"/>
    </row>
    <row r="168" spans="1:14" x14ac:dyDescent="0.55000000000000004">
      <c r="A168" s="77" t="s">
        <v>439</v>
      </c>
      <c r="B168" s="78" t="s">
        <v>227</v>
      </c>
      <c r="C168" s="32">
        <v>3</v>
      </c>
      <c r="D168" s="32" t="s">
        <v>824</v>
      </c>
      <c r="E168" s="70" t="s">
        <v>812</v>
      </c>
      <c r="F168" s="70" t="s">
        <v>801</v>
      </c>
      <c r="G168" s="71"/>
      <c r="H168" s="71"/>
      <c r="I168" s="71"/>
      <c r="J168" s="71"/>
      <c r="K168" s="71"/>
      <c r="L168" s="71"/>
      <c r="M168" s="51"/>
      <c r="N168" s="112"/>
    </row>
    <row r="169" spans="1:14" x14ac:dyDescent="0.55000000000000004">
      <c r="A169" s="77" t="s">
        <v>440</v>
      </c>
      <c r="B169" s="78" t="s">
        <v>228</v>
      </c>
      <c r="C169" s="32">
        <v>3</v>
      </c>
      <c r="D169" s="32" t="s">
        <v>824</v>
      </c>
      <c r="E169" s="70" t="s">
        <v>812</v>
      </c>
      <c r="F169" s="70" t="s">
        <v>801</v>
      </c>
      <c r="G169" s="71"/>
      <c r="H169" s="71"/>
      <c r="I169" s="71"/>
      <c r="J169" s="71"/>
      <c r="K169" s="71"/>
      <c r="L169" s="71"/>
      <c r="M169" s="51"/>
      <c r="N169" s="112"/>
    </row>
    <row r="170" spans="1:14" x14ac:dyDescent="0.55000000000000004">
      <c r="A170" s="77" t="s">
        <v>441</v>
      </c>
      <c r="B170" s="78" t="s">
        <v>229</v>
      </c>
      <c r="C170" s="32">
        <v>3</v>
      </c>
      <c r="D170" s="32" t="s">
        <v>824</v>
      </c>
      <c r="E170" s="70" t="s">
        <v>812</v>
      </c>
      <c r="F170" s="70" t="s">
        <v>801</v>
      </c>
      <c r="G170" s="71"/>
      <c r="H170" s="71"/>
      <c r="I170" s="71"/>
      <c r="J170" s="71"/>
      <c r="K170" s="71"/>
      <c r="L170" s="71"/>
      <c r="M170" s="51"/>
      <c r="N170" s="112"/>
    </row>
    <row r="171" spans="1:14" x14ac:dyDescent="0.55000000000000004">
      <c r="A171" s="77" t="s">
        <v>442</v>
      </c>
      <c r="B171" s="78" t="s">
        <v>230</v>
      </c>
      <c r="C171" s="32">
        <v>3</v>
      </c>
      <c r="D171" s="32" t="s">
        <v>824</v>
      </c>
      <c r="E171" s="70" t="s">
        <v>812</v>
      </c>
      <c r="F171" s="70" t="s">
        <v>801</v>
      </c>
      <c r="G171" s="71"/>
      <c r="H171" s="71"/>
      <c r="I171" s="71"/>
      <c r="J171" s="71"/>
      <c r="K171" s="71"/>
      <c r="L171" s="71"/>
      <c r="M171" s="51"/>
      <c r="N171" s="112"/>
    </row>
    <row r="172" spans="1:14" x14ac:dyDescent="0.55000000000000004">
      <c r="A172" s="77" t="s">
        <v>443</v>
      </c>
      <c r="B172" s="78" t="s">
        <v>231</v>
      </c>
      <c r="C172" s="32">
        <v>3</v>
      </c>
      <c r="D172" s="32" t="s">
        <v>824</v>
      </c>
      <c r="E172" s="70" t="s">
        <v>812</v>
      </c>
      <c r="F172" s="70" t="s">
        <v>801</v>
      </c>
      <c r="G172" s="71"/>
      <c r="H172" s="71"/>
      <c r="I172" s="71"/>
      <c r="J172" s="71"/>
      <c r="K172" s="71"/>
      <c r="L172" s="71"/>
      <c r="M172" s="51"/>
      <c r="N172" s="112"/>
    </row>
    <row r="173" spans="1:14" x14ac:dyDescent="0.55000000000000004">
      <c r="A173" s="77" t="s">
        <v>444</v>
      </c>
      <c r="B173" s="78" t="s">
        <v>232</v>
      </c>
      <c r="C173" s="32">
        <v>3</v>
      </c>
      <c r="D173" s="32" t="s">
        <v>824</v>
      </c>
      <c r="E173" s="70" t="s">
        <v>812</v>
      </c>
      <c r="F173" s="70" t="s">
        <v>801</v>
      </c>
      <c r="G173" s="71"/>
      <c r="H173" s="71"/>
      <c r="I173" s="71"/>
      <c r="J173" s="71"/>
      <c r="K173" s="71"/>
      <c r="L173" s="71"/>
      <c r="M173" s="51"/>
      <c r="N173" s="112"/>
    </row>
    <row r="174" spans="1:14" x14ac:dyDescent="0.55000000000000004">
      <c r="A174" s="77" t="s">
        <v>445</v>
      </c>
      <c r="B174" s="78" t="s">
        <v>233</v>
      </c>
      <c r="C174" s="32">
        <v>3</v>
      </c>
      <c r="D174" s="32" t="s">
        <v>824</v>
      </c>
      <c r="E174" s="70" t="s">
        <v>812</v>
      </c>
      <c r="F174" s="70" t="s">
        <v>801</v>
      </c>
      <c r="G174" s="71"/>
      <c r="H174" s="71"/>
      <c r="I174" s="71"/>
      <c r="J174" s="71"/>
      <c r="K174" s="71"/>
      <c r="L174" s="71"/>
      <c r="M174" s="51"/>
      <c r="N174" s="112"/>
    </row>
    <row r="175" spans="1:14" x14ac:dyDescent="0.55000000000000004">
      <c r="A175" s="77" t="s">
        <v>446</v>
      </c>
      <c r="B175" s="78" t="s">
        <v>234</v>
      </c>
      <c r="C175" s="32">
        <v>3</v>
      </c>
      <c r="D175" s="32" t="s">
        <v>824</v>
      </c>
      <c r="E175" s="70" t="s">
        <v>812</v>
      </c>
      <c r="F175" s="70" t="s">
        <v>801</v>
      </c>
      <c r="G175" s="71"/>
      <c r="H175" s="71"/>
      <c r="I175" s="71"/>
      <c r="J175" s="71"/>
      <c r="K175" s="71"/>
      <c r="L175" s="71"/>
      <c r="M175" s="51"/>
      <c r="N175" s="112"/>
    </row>
    <row r="176" spans="1:14" x14ac:dyDescent="0.55000000000000004">
      <c r="A176" s="77" t="s">
        <v>447</v>
      </c>
      <c r="B176" s="78" t="s">
        <v>235</v>
      </c>
      <c r="C176" s="32">
        <v>3</v>
      </c>
      <c r="D176" s="32" t="s">
        <v>824</v>
      </c>
      <c r="E176" s="70" t="s">
        <v>812</v>
      </c>
      <c r="F176" s="70" t="s">
        <v>801</v>
      </c>
      <c r="G176" s="71"/>
      <c r="H176" s="71"/>
      <c r="I176" s="71"/>
      <c r="J176" s="71"/>
      <c r="K176" s="71"/>
      <c r="L176" s="71"/>
      <c r="M176" s="51"/>
      <c r="N176" s="112"/>
    </row>
    <row r="177" spans="1:14" x14ac:dyDescent="0.55000000000000004">
      <c r="A177" s="77" t="s">
        <v>448</v>
      </c>
      <c r="B177" s="78" t="s">
        <v>236</v>
      </c>
      <c r="C177" s="32">
        <v>3</v>
      </c>
      <c r="D177" s="32" t="s">
        <v>824</v>
      </c>
      <c r="E177" s="70" t="s">
        <v>812</v>
      </c>
      <c r="F177" s="70" t="s">
        <v>801</v>
      </c>
      <c r="G177" s="71"/>
      <c r="H177" s="71"/>
      <c r="I177" s="71"/>
      <c r="J177" s="71"/>
      <c r="K177" s="71"/>
      <c r="L177" s="71"/>
      <c r="M177" s="51"/>
      <c r="N177" s="112"/>
    </row>
    <row r="178" spans="1:14" x14ac:dyDescent="0.55000000000000004">
      <c r="A178" s="77" t="s">
        <v>449</v>
      </c>
      <c r="B178" s="78" t="s">
        <v>237</v>
      </c>
      <c r="C178" s="32">
        <v>3</v>
      </c>
      <c r="D178" s="32" t="s">
        <v>824</v>
      </c>
      <c r="E178" s="70" t="s">
        <v>812</v>
      </c>
      <c r="F178" s="70" t="s">
        <v>801</v>
      </c>
      <c r="G178" s="71"/>
      <c r="H178" s="71"/>
      <c r="I178" s="71"/>
      <c r="J178" s="71"/>
      <c r="K178" s="71"/>
      <c r="L178" s="71"/>
      <c r="M178" s="51"/>
      <c r="N178" s="112"/>
    </row>
    <row r="179" spans="1:14" x14ac:dyDescent="0.55000000000000004">
      <c r="A179" s="77" t="s">
        <v>450</v>
      </c>
      <c r="B179" s="78" t="s">
        <v>238</v>
      </c>
      <c r="C179" s="32">
        <v>3</v>
      </c>
      <c r="D179" s="32" t="s">
        <v>824</v>
      </c>
      <c r="E179" s="70" t="s">
        <v>812</v>
      </c>
      <c r="F179" s="70" t="s">
        <v>801</v>
      </c>
      <c r="G179" s="71"/>
      <c r="H179" s="71"/>
      <c r="I179" s="71"/>
      <c r="J179" s="71"/>
      <c r="K179" s="71"/>
      <c r="L179" s="71"/>
      <c r="M179" s="51"/>
      <c r="N179" s="112"/>
    </row>
    <row r="180" spans="1:14" x14ac:dyDescent="0.55000000000000004">
      <c r="A180" s="77" t="s">
        <v>451</v>
      </c>
      <c r="B180" s="78" t="s">
        <v>239</v>
      </c>
      <c r="C180" s="32">
        <v>3</v>
      </c>
      <c r="D180" s="32" t="s">
        <v>824</v>
      </c>
      <c r="E180" s="70" t="s">
        <v>812</v>
      </c>
      <c r="F180" s="70" t="s">
        <v>801</v>
      </c>
      <c r="G180" s="71"/>
      <c r="H180" s="71"/>
      <c r="I180" s="71"/>
      <c r="J180" s="71"/>
      <c r="K180" s="71"/>
      <c r="L180" s="71"/>
      <c r="M180" s="51"/>
      <c r="N180" s="112"/>
    </row>
    <row r="181" spans="1:14" x14ac:dyDescent="0.55000000000000004">
      <c r="A181" s="77" t="s">
        <v>452</v>
      </c>
      <c r="B181" s="78" t="s">
        <v>240</v>
      </c>
      <c r="C181" s="32">
        <v>3</v>
      </c>
      <c r="D181" s="32" t="s">
        <v>824</v>
      </c>
      <c r="E181" s="70" t="s">
        <v>812</v>
      </c>
      <c r="F181" s="70" t="s">
        <v>801</v>
      </c>
      <c r="G181" s="71"/>
      <c r="H181" s="71"/>
      <c r="I181" s="71"/>
      <c r="J181" s="71"/>
      <c r="K181" s="71"/>
      <c r="L181" s="71"/>
      <c r="M181" s="51"/>
      <c r="N181" s="112"/>
    </row>
    <row r="182" spans="1:14" x14ac:dyDescent="0.55000000000000004">
      <c r="A182" s="77" t="s">
        <v>453</v>
      </c>
      <c r="B182" s="78" t="s">
        <v>241</v>
      </c>
      <c r="C182" s="32">
        <v>3</v>
      </c>
      <c r="D182" s="32" t="s">
        <v>824</v>
      </c>
      <c r="E182" s="70" t="s">
        <v>812</v>
      </c>
      <c r="F182" s="70" t="s">
        <v>801</v>
      </c>
      <c r="G182" s="71"/>
      <c r="H182" s="71"/>
      <c r="I182" s="71"/>
      <c r="J182" s="71"/>
      <c r="K182" s="71"/>
      <c r="L182" s="71"/>
      <c r="M182" s="51"/>
      <c r="N182" s="112"/>
    </row>
    <row r="183" spans="1:14" x14ac:dyDescent="0.55000000000000004">
      <c r="A183" s="77" t="s">
        <v>454</v>
      </c>
      <c r="B183" s="78" t="s">
        <v>242</v>
      </c>
      <c r="C183" s="32">
        <v>3</v>
      </c>
      <c r="D183" s="32" t="s">
        <v>824</v>
      </c>
      <c r="E183" s="70" t="s">
        <v>812</v>
      </c>
      <c r="F183" s="70" t="s">
        <v>801</v>
      </c>
      <c r="G183" s="71"/>
      <c r="H183" s="71"/>
      <c r="I183" s="71"/>
      <c r="J183" s="71"/>
      <c r="K183" s="71"/>
      <c r="L183" s="71"/>
      <c r="M183" s="51"/>
      <c r="N183" s="112"/>
    </row>
    <row r="184" spans="1:14" x14ac:dyDescent="0.55000000000000004">
      <c r="A184" s="77" t="s">
        <v>455</v>
      </c>
      <c r="B184" s="78" t="s">
        <v>243</v>
      </c>
      <c r="C184" s="32">
        <v>3</v>
      </c>
      <c r="D184" s="32" t="s">
        <v>824</v>
      </c>
      <c r="E184" s="70" t="s">
        <v>812</v>
      </c>
      <c r="F184" s="70" t="s">
        <v>801</v>
      </c>
      <c r="G184" s="71"/>
      <c r="H184" s="71"/>
      <c r="I184" s="71"/>
      <c r="J184" s="71"/>
      <c r="K184" s="71"/>
      <c r="L184" s="71"/>
      <c r="M184" s="51"/>
      <c r="N184" s="112"/>
    </row>
    <row r="185" spans="1:14" x14ac:dyDescent="0.55000000000000004">
      <c r="A185" s="77" t="s">
        <v>456</v>
      </c>
      <c r="B185" s="78" t="s">
        <v>244</v>
      </c>
      <c r="C185" s="32">
        <v>3</v>
      </c>
      <c r="D185" s="32" t="s">
        <v>824</v>
      </c>
      <c r="E185" s="70" t="s">
        <v>812</v>
      </c>
      <c r="F185" s="70" t="s">
        <v>801</v>
      </c>
      <c r="G185" s="71"/>
      <c r="H185" s="71"/>
      <c r="I185" s="71"/>
      <c r="J185" s="71"/>
      <c r="K185" s="71"/>
      <c r="L185" s="71"/>
      <c r="M185" s="51"/>
      <c r="N185" s="112"/>
    </row>
    <row r="186" spans="1:14" x14ac:dyDescent="0.55000000000000004">
      <c r="A186" s="77" t="s">
        <v>463</v>
      </c>
      <c r="B186" s="78" t="s">
        <v>245</v>
      </c>
      <c r="C186" s="32">
        <v>3</v>
      </c>
      <c r="D186" s="32" t="s">
        <v>824</v>
      </c>
      <c r="E186" s="70" t="s">
        <v>812</v>
      </c>
      <c r="F186" s="70" t="s">
        <v>801</v>
      </c>
      <c r="G186" s="71"/>
      <c r="H186" s="71"/>
      <c r="I186" s="71"/>
      <c r="J186" s="71"/>
      <c r="K186" s="71"/>
      <c r="L186" s="71"/>
      <c r="M186" s="51"/>
      <c r="N186" s="112"/>
    </row>
    <row r="187" spans="1:14" x14ac:dyDescent="0.55000000000000004">
      <c r="A187" s="77" t="s">
        <v>464</v>
      </c>
      <c r="B187" s="78" t="s">
        <v>246</v>
      </c>
      <c r="C187" s="32">
        <v>3</v>
      </c>
      <c r="D187" s="32" t="s">
        <v>824</v>
      </c>
      <c r="E187" s="70" t="s">
        <v>812</v>
      </c>
      <c r="F187" s="70" t="s">
        <v>801</v>
      </c>
      <c r="G187" s="71" t="s">
        <v>349</v>
      </c>
      <c r="H187" s="71" t="s">
        <v>351</v>
      </c>
      <c r="I187" s="71" t="s">
        <v>400</v>
      </c>
      <c r="J187" s="71" t="s">
        <v>403</v>
      </c>
      <c r="K187" s="71"/>
      <c r="L187" s="71"/>
      <c r="M187" s="51"/>
      <c r="N187" s="112"/>
    </row>
    <row r="188" spans="1:14" x14ac:dyDescent="0.55000000000000004">
      <c r="A188" s="77" t="s">
        <v>465</v>
      </c>
      <c r="B188" s="78" t="s">
        <v>247</v>
      </c>
      <c r="C188" s="32">
        <v>3</v>
      </c>
      <c r="D188" s="32" t="s">
        <v>824</v>
      </c>
      <c r="E188" s="70" t="s">
        <v>812</v>
      </c>
      <c r="F188" s="70" t="s">
        <v>801</v>
      </c>
      <c r="G188" s="71" t="s">
        <v>349</v>
      </c>
      <c r="H188" s="71" t="s">
        <v>351</v>
      </c>
      <c r="I188" s="71" t="s">
        <v>383</v>
      </c>
      <c r="J188" s="71" t="s">
        <v>385</v>
      </c>
      <c r="K188" s="71"/>
      <c r="L188" s="71"/>
      <c r="M188" s="51"/>
      <c r="N188" s="112"/>
    </row>
    <row r="189" spans="1:14" x14ac:dyDescent="0.55000000000000004">
      <c r="A189" s="77" t="s">
        <v>919</v>
      </c>
      <c r="B189" s="78" t="s">
        <v>1052</v>
      </c>
      <c r="C189" s="32">
        <v>3</v>
      </c>
      <c r="D189" s="32" t="s">
        <v>824</v>
      </c>
      <c r="E189" s="70" t="s">
        <v>812</v>
      </c>
      <c r="F189" s="70" t="s">
        <v>801</v>
      </c>
      <c r="G189" s="71"/>
      <c r="H189" s="71"/>
      <c r="I189" s="71"/>
      <c r="J189" s="71"/>
      <c r="K189" s="71"/>
      <c r="L189" s="71"/>
      <c r="M189" s="51"/>
      <c r="N189" s="112"/>
    </row>
    <row r="190" spans="1:14" x14ac:dyDescent="0.55000000000000004">
      <c r="A190" s="78" t="s">
        <v>918</v>
      </c>
      <c r="B190" s="78" t="s">
        <v>1053</v>
      </c>
      <c r="C190" s="32">
        <v>3</v>
      </c>
      <c r="D190" s="32" t="s">
        <v>824</v>
      </c>
      <c r="E190" s="70" t="s">
        <v>812</v>
      </c>
      <c r="F190" s="70" t="s">
        <v>801</v>
      </c>
      <c r="G190" s="71"/>
      <c r="H190" s="71"/>
      <c r="I190" s="71"/>
      <c r="J190" s="72"/>
      <c r="K190" s="71"/>
      <c r="L190" s="72"/>
      <c r="M190" s="32"/>
      <c r="N190" s="114"/>
    </row>
    <row r="191" spans="1:14" x14ac:dyDescent="0.55000000000000004">
      <c r="A191" s="77" t="s">
        <v>920</v>
      </c>
      <c r="B191" s="78" t="s">
        <v>1054</v>
      </c>
      <c r="C191" s="32">
        <v>3</v>
      </c>
      <c r="D191" s="32" t="s">
        <v>824</v>
      </c>
      <c r="E191" s="70" t="s">
        <v>812</v>
      </c>
      <c r="F191" s="70" t="s">
        <v>801</v>
      </c>
      <c r="G191" s="71"/>
      <c r="H191" s="71"/>
      <c r="I191" s="71"/>
      <c r="J191" s="72"/>
      <c r="K191" s="71"/>
      <c r="L191" s="72"/>
      <c r="M191" s="32"/>
      <c r="N191" s="114"/>
    </row>
    <row r="192" spans="1:14" x14ac:dyDescent="0.55000000000000004">
      <c r="A192" s="78" t="s">
        <v>921</v>
      </c>
      <c r="B192" s="78" t="s">
        <v>1055</v>
      </c>
      <c r="C192" s="32">
        <v>3</v>
      </c>
      <c r="D192" s="32" t="s">
        <v>824</v>
      </c>
      <c r="E192" s="70" t="s">
        <v>812</v>
      </c>
      <c r="F192" s="70" t="s">
        <v>801</v>
      </c>
      <c r="G192" s="71"/>
      <c r="H192" s="71"/>
      <c r="I192" s="71"/>
      <c r="J192" s="72"/>
      <c r="K192" s="71"/>
      <c r="L192" s="72"/>
      <c r="M192" s="32"/>
      <c r="N192" s="114"/>
    </row>
    <row r="193" spans="1:14" x14ac:dyDescent="0.55000000000000004">
      <c r="A193" s="77" t="s">
        <v>922</v>
      </c>
      <c r="B193" s="78" t="s">
        <v>1056</v>
      </c>
      <c r="C193" s="32">
        <v>3</v>
      </c>
      <c r="D193" s="32" t="s">
        <v>824</v>
      </c>
      <c r="E193" s="70" t="s">
        <v>812</v>
      </c>
      <c r="F193" s="70" t="s">
        <v>801</v>
      </c>
      <c r="G193" s="71"/>
      <c r="H193" s="71"/>
      <c r="I193" s="71"/>
      <c r="J193" s="72"/>
      <c r="K193" s="71"/>
      <c r="L193" s="72"/>
      <c r="M193" s="32"/>
      <c r="N193" s="114"/>
    </row>
    <row r="194" spans="1:14" x14ac:dyDescent="0.55000000000000004">
      <c r="A194" s="78" t="s">
        <v>923</v>
      </c>
      <c r="B194" s="78" t="s">
        <v>1057</v>
      </c>
      <c r="C194" s="32">
        <v>3</v>
      </c>
      <c r="D194" s="32" t="s">
        <v>824</v>
      </c>
      <c r="E194" s="70" t="s">
        <v>812</v>
      </c>
      <c r="F194" s="70" t="s">
        <v>801</v>
      </c>
      <c r="G194" s="71"/>
      <c r="H194" s="71"/>
      <c r="I194" s="71"/>
      <c r="J194" s="72"/>
      <c r="K194" s="71"/>
      <c r="L194" s="72"/>
      <c r="M194" s="32"/>
      <c r="N194" s="114"/>
    </row>
    <row r="195" spans="1:14" x14ac:dyDescent="0.55000000000000004">
      <c r="A195" s="77" t="s">
        <v>924</v>
      </c>
      <c r="B195" s="78" t="s">
        <v>1058</v>
      </c>
      <c r="C195" s="32">
        <v>3</v>
      </c>
      <c r="D195" s="32" t="s">
        <v>824</v>
      </c>
      <c r="E195" s="70" t="s">
        <v>812</v>
      </c>
      <c r="F195" s="70" t="s">
        <v>801</v>
      </c>
      <c r="G195" s="71"/>
      <c r="H195" s="71"/>
      <c r="I195" s="71"/>
      <c r="J195" s="72"/>
      <c r="K195" s="71"/>
      <c r="L195" s="72"/>
      <c r="M195" s="32"/>
      <c r="N195" s="114"/>
    </row>
    <row r="196" spans="1:14" x14ac:dyDescent="0.55000000000000004">
      <c r="A196" s="78" t="s">
        <v>925</v>
      </c>
      <c r="B196" s="78" t="s">
        <v>1059</v>
      </c>
      <c r="C196" s="32">
        <v>3</v>
      </c>
      <c r="D196" s="32" t="s">
        <v>824</v>
      </c>
      <c r="E196" s="70" t="s">
        <v>812</v>
      </c>
      <c r="F196" s="70" t="s">
        <v>801</v>
      </c>
      <c r="G196" s="71"/>
      <c r="H196" s="71"/>
      <c r="I196" s="71"/>
      <c r="J196" s="72"/>
      <c r="K196" s="71"/>
      <c r="L196" s="72"/>
      <c r="M196" s="32"/>
      <c r="N196" s="114"/>
    </row>
    <row r="197" spans="1:14" x14ac:dyDescent="0.55000000000000004">
      <c r="A197" s="77" t="s">
        <v>926</v>
      </c>
      <c r="B197" s="78" t="s">
        <v>1060</v>
      </c>
      <c r="C197" s="32">
        <v>3</v>
      </c>
      <c r="D197" s="32" t="s">
        <v>824</v>
      </c>
      <c r="E197" s="70" t="s">
        <v>812</v>
      </c>
      <c r="F197" s="70" t="s">
        <v>801</v>
      </c>
      <c r="G197" s="71"/>
      <c r="H197" s="71"/>
      <c r="I197" s="71"/>
      <c r="J197" s="72"/>
      <c r="K197" s="71"/>
      <c r="L197" s="72"/>
      <c r="M197" s="32"/>
      <c r="N197" s="114"/>
    </row>
    <row r="198" spans="1:14" x14ac:dyDescent="0.55000000000000004">
      <c r="A198" s="78" t="s">
        <v>927</v>
      </c>
      <c r="B198" s="78" t="s">
        <v>1061</v>
      </c>
      <c r="C198" s="32">
        <v>3</v>
      </c>
      <c r="D198" s="32" t="s">
        <v>824</v>
      </c>
      <c r="E198" s="70" t="s">
        <v>812</v>
      </c>
      <c r="F198" s="70" t="s">
        <v>801</v>
      </c>
      <c r="G198" s="71"/>
      <c r="H198" s="71"/>
      <c r="I198" s="71"/>
      <c r="J198" s="72"/>
      <c r="K198" s="71"/>
      <c r="L198" s="72"/>
      <c r="M198" s="32"/>
      <c r="N198" s="114"/>
    </row>
    <row r="199" spans="1:14" x14ac:dyDescent="0.55000000000000004">
      <c r="A199" s="78" t="s">
        <v>458</v>
      </c>
      <c r="B199" s="78" t="s">
        <v>248</v>
      </c>
      <c r="C199" s="70">
        <v>3</v>
      </c>
      <c r="D199" s="70" t="s">
        <v>824</v>
      </c>
      <c r="E199" s="70" t="s">
        <v>935</v>
      </c>
      <c r="F199" s="70" t="s">
        <v>957</v>
      </c>
      <c r="G199" s="71"/>
      <c r="H199" s="71"/>
      <c r="I199" s="71"/>
      <c r="K199" s="71"/>
    </row>
    <row r="200" spans="1:14" x14ac:dyDescent="0.55000000000000004">
      <c r="A200" s="78" t="s">
        <v>459</v>
      </c>
      <c r="B200" s="78" t="s">
        <v>249</v>
      </c>
      <c r="C200" s="70">
        <v>3</v>
      </c>
      <c r="D200" s="70" t="s">
        <v>824</v>
      </c>
      <c r="E200" s="70" t="s">
        <v>935</v>
      </c>
      <c r="F200" s="70" t="s">
        <v>957</v>
      </c>
      <c r="G200" s="71" t="s">
        <v>458</v>
      </c>
      <c r="H200" s="71"/>
      <c r="I200" s="71"/>
      <c r="K200" s="71"/>
    </row>
    <row r="201" spans="1:14" x14ac:dyDescent="0.55000000000000004">
      <c r="A201" s="78" t="s">
        <v>460</v>
      </c>
      <c r="B201" s="78" t="s">
        <v>627</v>
      </c>
      <c r="C201" s="70">
        <v>3</v>
      </c>
      <c r="D201" s="70" t="s">
        <v>824</v>
      </c>
      <c r="E201" s="70" t="s">
        <v>935</v>
      </c>
      <c r="F201" s="70" t="s">
        <v>957</v>
      </c>
      <c r="G201" s="71" t="s">
        <v>457</v>
      </c>
      <c r="H201" s="71"/>
      <c r="I201" s="71"/>
      <c r="K201" s="71"/>
    </row>
    <row r="202" spans="1:14" x14ac:dyDescent="0.55000000000000004">
      <c r="A202" s="78" t="s">
        <v>460</v>
      </c>
      <c r="B202" s="78" t="s">
        <v>627</v>
      </c>
      <c r="C202" s="70">
        <v>3</v>
      </c>
      <c r="D202" s="70" t="s">
        <v>824</v>
      </c>
      <c r="E202" s="70" t="s">
        <v>937</v>
      </c>
      <c r="F202" s="70" t="s">
        <v>957</v>
      </c>
      <c r="G202" s="71" t="s">
        <v>457</v>
      </c>
      <c r="H202" s="71"/>
      <c r="I202" s="71"/>
      <c r="K202" s="71"/>
    </row>
    <row r="203" spans="1:14" x14ac:dyDescent="0.55000000000000004">
      <c r="A203" s="78" t="s">
        <v>461</v>
      </c>
      <c r="B203" s="78" t="s">
        <v>250</v>
      </c>
      <c r="C203" s="70">
        <v>3</v>
      </c>
      <c r="D203" s="70" t="s">
        <v>824</v>
      </c>
      <c r="E203" s="70" t="s">
        <v>935</v>
      </c>
      <c r="F203" s="70" t="s">
        <v>957</v>
      </c>
      <c r="G203" s="71" t="s">
        <v>460</v>
      </c>
      <c r="H203" s="71"/>
      <c r="I203" s="71"/>
      <c r="K203" s="71"/>
    </row>
    <row r="204" spans="1:14" x14ac:dyDescent="0.55000000000000004">
      <c r="A204" s="78" t="s">
        <v>461</v>
      </c>
      <c r="B204" s="78" t="s">
        <v>250</v>
      </c>
      <c r="C204" s="70">
        <v>3</v>
      </c>
      <c r="D204" s="70" t="s">
        <v>824</v>
      </c>
      <c r="E204" s="70" t="s">
        <v>937</v>
      </c>
      <c r="F204" s="70" t="s">
        <v>957</v>
      </c>
      <c r="G204" s="71" t="s">
        <v>460</v>
      </c>
      <c r="H204" s="71"/>
      <c r="I204" s="71"/>
      <c r="K204" s="71"/>
    </row>
    <row r="205" spans="1:14" x14ac:dyDescent="0.55000000000000004">
      <c r="A205" s="78" t="s">
        <v>462</v>
      </c>
      <c r="B205" s="78" t="s">
        <v>251</v>
      </c>
      <c r="C205" s="70">
        <v>3</v>
      </c>
      <c r="D205" s="70" t="s">
        <v>824</v>
      </c>
      <c r="E205" s="70" t="s">
        <v>935</v>
      </c>
      <c r="F205" s="70" t="s">
        <v>957</v>
      </c>
      <c r="G205" s="71" t="s">
        <v>459</v>
      </c>
      <c r="H205" s="71"/>
      <c r="I205" s="71"/>
      <c r="K205" s="71"/>
    </row>
    <row r="206" spans="1:14" x14ac:dyDescent="0.55000000000000004">
      <c r="A206" s="78" t="s">
        <v>1096</v>
      </c>
      <c r="B206" s="78" t="s">
        <v>1097</v>
      </c>
      <c r="C206" s="70">
        <v>3</v>
      </c>
      <c r="D206" s="70" t="s">
        <v>824</v>
      </c>
      <c r="E206" s="70" t="s">
        <v>63</v>
      </c>
      <c r="F206" s="70" t="s">
        <v>957</v>
      </c>
      <c r="G206" s="71"/>
      <c r="H206" s="71"/>
      <c r="I206" s="71"/>
      <c r="K206" s="71"/>
    </row>
    <row r="207" spans="1:14" x14ac:dyDescent="0.55000000000000004">
      <c r="A207" s="78" t="s">
        <v>649</v>
      </c>
      <c r="B207" s="78" t="s">
        <v>650</v>
      </c>
      <c r="C207" s="70">
        <v>3</v>
      </c>
      <c r="D207" s="70" t="s">
        <v>824</v>
      </c>
      <c r="E207" s="70" t="s">
        <v>937</v>
      </c>
      <c r="F207" s="70" t="s">
        <v>957</v>
      </c>
      <c r="G207" s="71" t="s">
        <v>461</v>
      </c>
      <c r="H207" s="71" t="s">
        <v>1096</v>
      </c>
      <c r="I207" s="71"/>
      <c r="K207" s="71"/>
    </row>
    <row r="208" spans="1:14" x14ac:dyDescent="0.55000000000000004">
      <c r="A208" s="78" t="s">
        <v>354</v>
      </c>
      <c r="B208" s="79" t="s">
        <v>123</v>
      </c>
      <c r="C208" s="70">
        <v>3</v>
      </c>
      <c r="D208" s="32" t="s">
        <v>824</v>
      </c>
      <c r="E208" s="70" t="s">
        <v>799</v>
      </c>
      <c r="F208" s="70" t="s">
        <v>803</v>
      </c>
      <c r="G208" s="71" t="s">
        <v>94</v>
      </c>
      <c r="H208" s="72"/>
      <c r="I208" s="72"/>
      <c r="J208" s="72"/>
      <c r="K208" s="72"/>
      <c r="L208" s="72"/>
      <c r="N208" s="114"/>
    </row>
    <row r="209" spans="1:14" x14ac:dyDescent="0.55000000000000004">
      <c r="A209" s="78" t="s">
        <v>354</v>
      </c>
      <c r="B209" s="78" t="s">
        <v>123</v>
      </c>
      <c r="C209" s="70">
        <v>3</v>
      </c>
      <c r="D209" s="70" t="s">
        <v>824</v>
      </c>
      <c r="E209" s="70" t="s">
        <v>935</v>
      </c>
      <c r="F209" s="70" t="s">
        <v>803</v>
      </c>
      <c r="G209" s="71" t="s">
        <v>94</v>
      </c>
      <c r="H209" s="71"/>
      <c r="I209" s="71"/>
      <c r="K209" s="71"/>
    </row>
    <row r="210" spans="1:14" x14ac:dyDescent="0.55000000000000004">
      <c r="A210" s="78" t="s">
        <v>354</v>
      </c>
      <c r="B210" s="78" t="s">
        <v>123</v>
      </c>
      <c r="C210" s="70">
        <v>3</v>
      </c>
      <c r="D210" s="70" t="s">
        <v>824</v>
      </c>
      <c r="E210" s="70" t="s">
        <v>937</v>
      </c>
      <c r="F210" s="70" t="s">
        <v>803</v>
      </c>
      <c r="G210" s="71" t="s">
        <v>94</v>
      </c>
      <c r="H210" s="71"/>
      <c r="I210" s="71"/>
      <c r="K210" s="71"/>
    </row>
    <row r="211" spans="1:14" x14ac:dyDescent="0.55000000000000004">
      <c r="A211" s="78" t="s">
        <v>355</v>
      </c>
      <c r="B211" s="79" t="s">
        <v>124</v>
      </c>
      <c r="C211" s="70">
        <v>3</v>
      </c>
      <c r="D211" s="32" t="s">
        <v>824</v>
      </c>
      <c r="E211" s="70" t="s">
        <v>799</v>
      </c>
      <c r="F211" s="70" t="s">
        <v>803</v>
      </c>
      <c r="G211" s="72" t="s">
        <v>84</v>
      </c>
      <c r="H211" s="72"/>
      <c r="I211" s="72"/>
      <c r="J211" s="72"/>
      <c r="K211" s="72"/>
      <c r="L211" s="72"/>
      <c r="N211" s="114"/>
    </row>
    <row r="212" spans="1:14" x14ac:dyDescent="0.55000000000000004">
      <c r="A212" s="78" t="s">
        <v>355</v>
      </c>
      <c r="B212" s="78" t="s">
        <v>124</v>
      </c>
      <c r="C212" s="70">
        <v>3</v>
      </c>
      <c r="D212" s="70" t="s">
        <v>824</v>
      </c>
      <c r="E212" s="70" t="s">
        <v>935</v>
      </c>
      <c r="F212" s="70" t="s">
        <v>803</v>
      </c>
      <c r="G212" s="71" t="s">
        <v>84</v>
      </c>
      <c r="H212" s="71"/>
      <c r="I212" s="71"/>
      <c r="K212" s="71"/>
    </row>
    <row r="213" spans="1:14" x14ac:dyDescent="0.55000000000000004">
      <c r="A213" s="78" t="s">
        <v>355</v>
      </c>
      <c r="B213" s="78" t="s">
        <v>124</v>
      </c>
      <c r="C213" s="70">
        <v>3</v>
      </c>
      <c r="D213" s="70" t="s">
        <v>824</v>
      </c>
      <c r="E213" s="70" t="s">
        <v>937</v>
      </c>
      <c r="F213" s="70" t="s">
        <v>803</v>
      </c>
      <c r="G213" s="71" t="s">
        <v>84</v>
      </c>
      <c r="H213" s="71"/>
      <c r="I213" s="71"/>
      <c r="K213" s="71"/>
    </row>
    <row r="214" spans="1:14" x14ac:dyDescent="0.55000000000000004">
      <c r="A214" s="78" t="s">
        <v>356</v>
      </c>
      <c r="B214" s="79" t="s">
        <v>125</v>
      </c>
      <c r="C214" s="70">
        <v>3</v>
      </c>
      <c r="D214" s="32" t="s">
        <v>824</v>
      </c>
      <c r="E214" s="70" t="s">
        <v>799</v>
      </c>
      <c r="F214" s="70" t="s">
        <v>803</v>
      </c>
      <c r="G214" s="72" t="s">
        <v>94</v>
      </c>
      <c r="H214" s="72"/>
      <c r="I214" s="72"/>
      <c r="J214" s="72"/>
      <c r="K214" s="72"/>
      <c r="L214" s="72"/>
      <c r="N214" s="114"/>
    </row>
    <row r="215" spans="1:14" x14ac:dyDescent="0.55000000000000004">
      <c r="A215" s="78" t="s">
        <v>357</v>
      </c>
      <c r="B215" s="79" t="s">
        <v>126</v>
      </c>
      <c r="C215" s="70">
        <v>3</v>
      </c>
      <c r="D215" s="32" t="s">
        <v>824</v>
      </c>
      <c r="E215" s="70" t="s">
        <v>799</v>
      </c>
      <c r="F215" s="70" t="s">
        <v>803</v>
      </c>
      <c r="G215" s="72"/>
      <c r="H215" s="72"/>
      <c r="I215" s="72"/>
      <c r="J215" s="72"/>
      <c r="K215" s="72"/>
      <c r="L215" s="72"/>
      <c r="N215" s="114"/>
    </row>
    <row r="216" spans="1:14" x14ac:dyDescent="0.55000000000000004">
      <c r="A216" s="78" t="s">
        <v>357</v>
      </c>
      <c r="B216" s="78" t="s">
        <v>126</v>
      </c>
      <c r="C216" s="70">
        <v>3</v>
      </c>
      <c r="D216" s="70" t="s">
        <v>824</v>
      </c>
      <c r="E216" s="70" t="s">
        <v>935</v>
      </c>
      <c r="F216" s="70" t="s">
        <v>803</v>
      </c>
      <c r="G216" s="71"/>
      <c r="H216" s="71"/>
      <c r="I216" s="71"/>
      <c r="K216" s="71"/>
    </row>
    <row r="217" spans="1:14" x14ac:dyDescent="0.55000000000000004">
      <c r="A217" s="78" t="s">
        <v>358</v>
      </c>
      <c r="B217" s="79" t="s">
        <v>127</v>
      </c>
      <c r="C217" s="70">
        <v>3</v>
      </c>
      <c r="D217" s="32" t="s">
        <v>824</v>
      </c>
      <c r="E217" s="70" t="s">
        <v>799</v>
      </c>
      <c r="F217" s="70" t="s">
        <v>803</v>
      </c>
      <c r="G217" s="72" t="s">
        <v>94</v>
      </c>
      <c r="H217" s="72"/>
      <c r="I217" s="72"/>
      <c r="J217" s="72"/>
      <c r="K217" s="72"/>
      <c r="L217" s="72"/>
      <c r="N217" s="114"/>
    </row>
    <row r="218" spans="1:14" x14ac:dyDescent="0.55000000000000004">
      <c r="A218" s="77" t="s">
        <v>466</v>
      </c>
      <c r="B218" s="78" t="s">
        <v>652</v>
      </c>
      <c r="C218" s="32">
        <v>3</v>
      </c>
      <c r="D218" s="32" t="s">
        <v>824</v>
      </c>
      <c r="E218" s="70" t="s">
        <v>812</v>
      </c>
      <c r="F218" s="70" t="s">
        <v>803</v>
      </c>
      <c r="G218" s="71"/>
      <c r="H218" s="71"/>
      <c r="I218" s="71"/>
      <c r="J218" s="71"/>
      <c r="K218" s="71"/>
      <c r="L218" s="71"/>
      <c r="M218" s="51"/>
      <c r="N218" s="112"/>
    </row>
    <row r="219" spans="1:14" x14ac:dyDescent="0.55000000000000004">
      <c r="A219" s="78" t="s">
        <v>466</v>
      </c>
      <c r="B219" s="78" t="s">
        <v>652</v>
      </c>
      <c r="C219" s="70">
        <v>3</v>
      </c>
      <c r="D219" s="70" t="s">
        <v>824</v>
      </c>
      <c r="E219" s="70" t="s">
        <v>937</v>
      </c>
      <c r="F219" s="70" t="s">
        <v>803</v>
      </c>
      <c r="G219" s="71"/>
      <c r="H219" s="71"/>
      <c r="I219" s="71"/>
      <c r="K219" s="71"/>
    </row>
    <row r="220" spans="1:14" x14ac:dyDescent="0.55000000000000004">
      <c r="A220" s="77" t="s">
        <v>467</v>
      </c>
      <c r="B220" s="78" t="s">
        <v>253</v>
      </c>
      <c r="C220" s="32">
        <v>3</v>
      </c>
      <c r="D220" s="32" t="s">
        <v>824</v>
      </c>
      <c r="E220" s="70" t="s">
        <v>812</v>
      </c>
      <c r="F220" s="70" t="s">
        <v>803</v>
      </c>
      <c r="G220" s="71"/>
      <c r="H220" s="71"/>
      <c r="I220" s="71"/>
      <c r="J220" s="71"/>
      <c r="K220" s="71"/>
      <c r="L220" s="71"/>
      <c r="M220" s="51"/>
      <c r="N220" s="112"/>
    </row>
    <row r="221" spans="1:14" x14ac:dyDescent="0.55000000000000004">
      <c r="A221" s="77" t="s">
        <v>468</v>
      </c>
      <c r="B221" s="78" t="s">
        <v>254</v>
      </c>
      <c r="C221" s="32">
        <v>3</v>
      </c>
      <c r="D221" s="32" t="s">
        <v>824</v>
      </c>
      <c r="E221" s="70" t="s">
        <v>812</v>
      </c>
      <c r="F221" s="70" t="s">
        <v>803</v>
      </c>
      <c r="G221" s="71"/>
      <c r="H221" s="71"/>
      <c r="I221" s="71"/>
      <c r="J221" s="71"/>
      <c r="K221" s="71"/>
      <c r="L221" s="71"/>
      <c r="M221" s="51"/>
      <c r="N221" s="112"/>
    </row>
    <row r="222" spans="1:14" x14ac:dyDescent="0.55000000000000004">
      <c r="A222" s="77" t="s">
        <v>469</v>
      </c>
      <c r="B222" s="78" t="s">
        <v>255</v>
      </c>
      <c r="C222" s="32">
        <v>3</v>
      </c>
      <c r="D222" s="32" t="s">
        <v>824</v>
      </c>
      <c r="E222" s="70" t="s">
        <v>812</v>
      </c>
      <c r="F222" s="70" t="s">
        <v>803</v>
      </c>
      <c r="G222" s="71"/>
      <c r="H222" s="71"/>
      <c r="I222" s="71"/>
      <c r="J222" s="71"/>
      <c r="K222" s="71"/>
      <c r="L222" s="71"/>
      <c r="M222" s="51"/>
      <c r="N222" s="112"/>
    </row>
    <row r="223" spans="1:14" x14ac:dyDescent="0.55000000000000004">
      <c r="A223" s="77" t="s">
        <v>470</v>
      </c>
      <c r="B223" s="78" t="s">
        <v>256</v>
      </c>
      <c r="C223" s="32">
        <v>3</v>
      </c>
      <c r="D223" s="32" t="s">
        <v>824</v>
      </c>
      <c r="E223" s="70" t="s">
        <v>812</v>
      </c>
      <c r="F223" s="70" t="s">
        <v>803</v>
      </c>
      <c r="G223" s="71"/>
      <c r="H223" s="71"/>
      <c r="I223" s="71"/>
      <c r="J223" s="71"/>
      <c r="K223" s="71"/>
      <c r="L223" s="71"/>
      <c r="M223" s="51"/>
      <c r="N223" s="112"/>
    </row>
    <row r="224" spans="1:14" x14ac:dyDescent="0.55000000000000004">
      <c r="A224" s="77" t="s">
        <v>471</v>
      </c>
      <c r="B224" s="78" t="s">
        <v>257</v>
      </c>
      <c r="C224" s="32">
        <v>3</v>
      </c>
      <c r="D224" s="32" t="s">
        <v>824</v>
      </c>
      <c r="E224" s="70" t="s">
        <v>812</v>
      </c>
      <c r="F224" s="70" t="s">
        <v>803</v>
      </c>
      <c r="G224" s="71"/>
      <c r="H224" s="71"/>
      <c r="I224" s="71"/>
      <c r="J224" s="71"/>
      <c r="K224" s="71"/>
      <c r="L224" s="71"/>
      <c r="M224" s="51"/>
      <c r="N224" s="112"/>
    </row>
    <row r="225" spans="1:14" x14ac:dyDescent="0.55000000000000004">
      <c r="A225" s="78" t="s">
        <v>359</v>
      </c>
      <c r="B225" s="79" t="s">
        <v>128</v>
      </c>
      <c r="C225" s="70">
        <v>3</v>
      </c>
      <c r="D225" s="32" t="s">
        <v>824</v>
      </c>
      <c r="E225" s="70" t="s">
        <v>799</v>
      </c>
      <c r="F225" s="70" t="s">
        <v>803</v>
      </c>
      <c r="G225" s="72"/>
      <c r="H225" s="72"/>
      <c r="I225" s="72"/>
      <c r="J225" s="72"/>
      <c r="K225" s="72"/>
      <c r="L225" s="72"/>
      <c r="N225" s="114"/>
    </row>
    <row r="226" spans="1:14" x14ac:dyDescent="0.55000000000000004">
      <c r="A226" s="78" t="s">
        <v>359</v>
      </c>
      <c r="B226" s="78" t="s">
        <v>128</v>
      </c>
      <c r="C226" s="70">
        <v>3</v>
      </c>
      <c r="D226" s="70" t="s">
        <v>824</v>
      </c>
      <c r="E226" s="70" t="s">
        <v>935</v>
      </c>
      <c r="F226" s="70" t="s">
        <v>803</v>
      </c>
      <c r="G226" s="71"/>
      <c r="H226" s="71"/>
      <c r="I226" s="71"/>
      <c r="K226" s="71"/>
    </row>
    <row r="227" spans="1:14" x14ac:dyDescent="0.55000000000000004">
      <c r="A227" s="78" t="s">
        <v>360</v>
      </c>
      <c r="B227" s="79" t="s">
        <v>129</v>
      </c>
      <c r="C227" s="70">
        <v>3</v>
      </c>
      <c r="D227" s="32" t="s">
        <v>824</v>
      </c>
      <c r="E227" s="70" t="s">
        <v>799</v>
      </c>
      <c r="F227" s="70" t="s">
        <v>803</v>
      </c>
      <c r="G227" s="72"/>
      <c r="H227" s="72"/>
      <c r="I227" s="72"/>
      <c r="J227" s="72"/>
      <c r="K227" s="72"/>
      <c r="L227" s="72"/>
      <c r="N227" s="114"/>
    </row>
    <row r="228" spans="1:14" x14ac:dyDescent="0.55000000000000004">
      <c r="A228" s="78" t="s">
        <v>361</v>
      </c>
      <c r="B228" s="79" t="s">
        <v>130</v>
      </c>
      <c r="C228" s="70">
        <v>3</v>
      </c>
      <c r="D228" s="32" t="s">
        <v>824</v>
      </c>
      <c r="E228" s="70" t="s">
        <v>799</v>
      </c>
      <c r="F228" s="70" t="s">
        <v>803</v>
      </c>
      <c r="G228" s="72" t="s">
        <v>109</v>
      </c>
      <c r="H228" s="72"/>
      <c r="I228" s="72"/>
      <c r="J228" s="72"/>
      <c r="K228" s="72"/>
      <c r="L228" s="72"/>
      <c r="N228" s="114"/>
    </row>
    <row r="229" spans="1:14" x14ac:dyDescent="0.55000000000000004">
      <c r="A229" s="78" t="s">
        <v>361</v>
      </c>
      <c r="B229" s="78" t="s">
        <v>130</v>
      </c>
      <c r="C229" s="70">
        <v>3</v>
      </c>
      <c r="D229" s="70" t="s">
        <v>824</v>
      </c>
      <c r="E229" s="70" t="s">
        <v>935</v>
      </c>
      <c r="F229" s="70" t="s">
        <v>803</v>
      </c>
      <c r="G229" s="71" t="s">
        <v>109</v>
      </c>
      <c r="H229" s="71"/>
      <c r="I229" s="71"/>
      <c r="K229" s="71"/>
    </row>
    <row r="230" spans="1:14" x14ac:dyDescent="0.55000000000000004">
      <c r="A230" s="78" t="s">
        <v>361</v>
      </c>
      <c r="B230" s="78" t="s">
        <v>130</v>
      </c>
      <c r="C230" s="70">
        <v>3</v>
      </c>
      <c r="D230" s="70" t="s">
        <v>824</v>
      </c>
      <c r="E230" s="70" t="s">
        <v>937</v>
      </c>
      <c r="F230" s="70" t="s">
        <v>803</v>
      </c>
      <c r="G230" s="71" t="s">
        <v>109</v>
      </c>
      <c r="H230" s="71"/>
      <c r="I230" s="71"/>
      <c r="K230" s="71"/>
    </row>
    <row r="231" spans="1:14" x14ac:dyDescent="0.55000000000000004">
      <c r="A231" s="78" t="s">
        <v>362</v>
      </c>
      <c r="B231" s="79" t="s">
        <v>131</v>
      </c>
      <c r="C231" s="70">
        <v>3</v>
      </c>
      <c r="D231" s="32" t="s">
        <v>824</v>
      </c>
      <c r="E231" s="70" t="s">
        <v>799</v>
      </c>
      <c r="F231" s="70" t="s">
        <v>803</v>
      </c>
      <c r="G231" s="72"/>
      <c r="H231" s="72"/>
      <c r="I231" s="72"/>
      <c r="J231" s="72"/>
      <c r="K231" s="72"/>
      <c r="L231" s="72"/>
      <c r="N231" s="114"/>
    </row>
    <row r="232" spans="1:14" x14ac:dyDescent="0.55000000000000004">
      <c r="A232" s="78" t="s">
        <v>363</v>
      </c>
      <c r="B232" s="79" t="s">
        <v>132</v>
      </c>
      <c r="C232" s="70">
        <v>3</v>
      </c>
      <c r="D232" s="32" t="s">
        <v>824</v>
      </c>
      <c r="E232" s="70" t="s">
        <v>799</v>
      </c>
      <c r="F232" s="70" t="s">
        <v>803</v>
      </c>
      <c r="G232" s="72"/>
      <c r="H232" s="72"/>
      <c r="I232" s="72"/>
      <c r="J232" s="72"/>
      <c r="K232" s="72"/>
      <c r="L232" s="72"/>
      <c r="N232" s="114"/>
    </row>
    <row r="233" spans="1:14" x14ac:dyDescent="0.55000000000000004">
      <c r="A233" s="77" t="s">
        <v>472</v>
      </c>
      <c r="B233" s="78" t="s">
        <v>258</v>
      </c>
      <c r="C233" s="32">
        <v>3</v>
      </c>
      <c r="D233" s="32" t="s">
        <v>824</v>
      </c>
      <c r="E233" s="70" t="s">
        <v>812</v>
      </c>
      <c r="F233" s="70" t="s">
        <v>803</v>
      </c>
      <c r="G233" s="71" t="s">
        <v>105</v>
      </c>
      <c r="H233" s="71"/>
      <c r="I233" s="71"/>
      <c r="J233" s="71"/>
      <c r="K233" s="71"/>
      <c r="L233" s="71"/>
      <c r="M233" s="51"/>
      <c r="N233" s="112"/>
    </row>
    <row r="234" spans="1:14" x14ac:dyDescent="0.55000000000000004">
      <c r="A234" s="77" t="s">
        <v>473</v>
      </c>
      <c r="B234" s="78" t="s">
        <v>259</v>
      </c>
      <c r="C234" s="32">
        <v>3</v>
      </c>
      <c r="D234" s="32" t="s">
        <v>824</v>
      </c>
      <c r="E234" s="70" t="s">
        <v>812</v>
      </c>
      <c r="F234" s="70" t="s">
        <v>803</v>
      </c>
      <c r="G234" s="71" t="s">
        <v>109</v>
      </c>
      <c r="H234" s="71"/>
      <c r="I234" s="71"/>
      <c r="J234" s="71"/>
      <c r="K234" s="71"/>
      <c r="L234" s="71"/>
      <c r="M234" s="51"/>
      <c r="N234" s="112"/>
    </row>
    <row r="235" spans="1:14" x14ac:dyDescent="0.55000000000000004">
      <c r="A235" s="78" t="s">
        <v>473</v>
      </c>
      <c r="B235" s="78" t="s">
        <v>654</v>
      </c>
      <c r="C235" s="70">
        <v>3</v>
      </c>
      <c r="D235" s="70" t="s">
        <v>824</v>
      </c>
      <c r="E235" s="70" t="s">
        <v>937</v>
      </c>
      <c r="F235" s="70" t="s">
        <v>803</v>
      </c>
      <c r="G235" s="71" t="s">
        <v>109</v>
      </c>
      <c r="H235" s="71"/>
      <c r="I235" s="71"/>
      <c r="K235" s="71"/>
    </row>
    <row r="236" spans="1:14" x14ac:dyDescent="0.55000000000000004">
      <c r="A236" s="77" t="s">
        <v>474</v>
      </c>
      <c r="B236" s="78" t="s">
        <v>813</v>
      </c>
      <c r="C236" s="32">
        <v>3</v>
      </c>
      <c r="D236" s="32" t="s">
        <v>824</v>
      </c>
      <c r="E236" s="70" t="s">
        <v>812</v>
      </c>
      <c r="F236" s="70" t="s">
        <v>803</v>
      </c>
      <c r="G236" s="71"/>
      <c r="H236" s="71"/>
      <c r="I236" s="71"/>
      <c r="J236" s="71"/>
      <c r="K236" s="71"/>
      <c r="L236" s="71"/>
      <c r="M236" s="51"/>
      <c r="N236" s="112"/>
    </row>
    <row r="237" spans="1:14" x14ac:dyDescent="0.55000000000000004">
      <c r="A237" s="77" t="s">
        <v>475</v>
      </c>
      <c r="B237" s="84" t="s">
        <v>261</v>
      </c>
      <c r="C237" s="32">
        <v>3</v>
      </c>
      <c r="D237" s="32" t="s">
        <v>824</v>
      </c>
      <c r="E237" s="70" t="s">
        <v>812</v>
      </c>
      <c r="F237" s="70" t="s">
        <v>803</v>
      </c>
      <c r="G237" s="71"/>
      <c r="H237" s="71"/>
      <c r="I237" s="71"/>
      <c r="J237" s="71"/>
      <c r="K237" s="71"/>
      <c r="L237" s="71"/>
      <c r="M237" s="51"/>
      <c r="N237" s="112"/>
    </row>
    <row r="238" spans="1:14" x14ac:dyDescent="0.55000000000000004">
      <c r="A238" s="78" t="s">
        <v>475</v>
      </c>
      <c r="B238" s="78" t="s">
        <v>261</v>
      </c>
      <c r="C238" s="70">
        <v>3</v>
      </c>
      <c r="D238" s="70" t="s">
        <v>824</v>
      </c>
      <c r="E238" s="70" t="s">
        <v>937</v>
      </c>
      <c r="F238" s="70" t="s">
        <v>803</v>
      </c>
      <c r="G238" s="71"/>
      <c r="H238" s="71"/>
      <c r="I238" s="71"/>
      <c r="K238" s="71"/>
    </row>
    <row r="239" spans="1:14" x14ac:dyDescent="0.55000000000000004">
      <c r="A239" s="77" t="s">
        <v>476</v>
      </c>
      <c r="B239" s="84" t="s">
        <v>262</v>
      </c>
      <c r="C239" s="32">
        <v>3</v>
      </c>
      <c r="D239" s="32" t="s">
        <v>824</v>
      </c>
      <c r="E239" s="70" t="s">
        <v>812</v>
      </c>
      <c r="F239" s="70" t="s">
        <v>803</v>
      </c>
      <c r="G239" s="71"/>
      <c r="H239" s="71"/>
      <c r="I239" s="71"/>
      <c r="J239" s="71"/>
      <c r="K239" s="71"/>
      <c r="L239" s="71"/>
      <c r="M239" s="51"/>
      <c r="N239" s="112"/>
    </row>
    <row r="240" spans="1:14" x14ac:dyDescent="0.55000000000000004">
      <c r="A240" s="77" t="s">
        <v>477</v>
      </c>
      <c r="B240" s="84" t="s">
        <v>263</v>
      </c>
      <c r="C240" s="32">
        <v>3</v>
      </c>
      <c r="D240" s="32" t="s">
        <v>824</v>
      </c>
      <c r="E240" s="70" t="s">
        <v>812</v>
      </c>
      <c r="F240" s="70" t="s">
        <v>803</v>
      </c>
      <c r="G240" s="71"/>
      <c r="H240" s="71"/>
      <c r="I240" s="71"/>
      <c r="J240" s="71"/>
      <c r="K240" s="71"/>
      <c r="L240" s="71"/>
      <c r="M240" s="51"/>
      <c r="N240" s="112"/>
    </row>
    <row r="241" spans="1:14" x14ac:dyDescent="0.55000000000000004">
      <c r="A241" s="78" t="s">
        <v>364</v>
      </c>
      <c r="B241" s="78" t="s">
        <v>135</v>
      </c>
      <c r="C241" s="70">
        <v>3</v>
      </c>
      <c r="D241" s="32" t="s">
        <v>824</v>
      </c>
      <c r="E241" s="70" t="s">
        <v>799</v>
      </c>
      <c r="F241" s="70" t="s">
        <v>804</v>
      </c>
      <c r="G241" s="72" t="s">
        <v>96</v>
      </c>
      <c r="H241" s="72"/>
      <c r="I241" s="72"/>
      <c r="J241" s="72"/>
      <c r="K241" s="72"/>
      <c r="L241" s="72"/>
      <c r="N241" s="114"/>
    </row>
    <row r="242" spans="1:14" x14ac:dyDescent="0.55000000000000004">
      <c r="A242" s="78" t="s">
        <v>1093</v>
      </c>
      <c r="B242" s="78" t="s">
        <v>134</v>
      </c>
      <c r="C242" s="70">
        <v>3</v>
      </c>
      <c r="D242" s="32" t="s">
        <v>824</v>
      </c>
      <c r="E242" s="70" t="s">
        <v>799</v>
      </c>
      <c r="F242" s="70" t="s">
        <v>804</v>
      </c>
      <c r="G242" s="72">
        <v>80</v>
      </c>
      <c r="H242" s="72" t="s">
        <v>96</v>
      </c>
      <c r="I242" s="72"/>
      <c r="J242" s="72"/>
      <c r="K242" s="72"/>
      <c r="L242" s="72"/>
      <c r="N242" s="114"/>
    </row>
    <row r="243" spans="1:14" x14ac:dyDescent="0.55000000000000004">
      <c r="A243" s="78" t="s">
        <v>1093</v>
      </c>
      <c r="B243" s="78" t="s">
        <v>134</v>
      </c>
      <c r="C243" s="70">
        <v>3</v>
      </c>
      <c r="D243" s="70" t="s">
        <v>824</v>
      </c>
      <c r="E243" s="70" t="s">
        <v>935</v>
      </c>
      <c r="F243" s="70" t="s">
        <v>804</v>
      </c>
      <c r="G243" s="71">
        <v>80</v>
      </c>
      <c r="H243" s="71" t="s">
        <v>96</v>
      </c>
      <c r="I243" s="71"/>
      <c r="K243" s="71"/>
    </row>
    <row r="244" spans="1:14" x14ac:dyDescent="0.55000000000000004">
      <c r="A244" s="78" t="s">
        <v>1093</v>
      </c>
      <c r="B244" s="78" t="s">
        <v>134</v>
      </c>
      <c r="C244" s="70">
        <v>3</v>
      </c>
      <c r="D244" s="70" t="s">
        <v>824</v>
      </c>
      <c r="E244" s="70" t="s">
        <v>935</v>
      </c>
      <c r="F244" s="70" t="s">
        <v>1050</v>
      </c>
      <c r="G244" s="71">
        <v>80</v>
      </c>
      <c r="H244" s="71" t="s">
        <v>96</v>
      </c>
      <c r="I244" s="71"/>
      <c r="K244" s="71"/>
    </row>
    <row r="245" spans="1:14" x14ac:dyDescent="0.55000000000000004">
      <c r="A245" s="78" t="s">
        <v>1093</v>
      </c>
      <c r="B245" s="78" t="s">
        <v>134</v>
      </c>
      <c r="C245" s="70">
        <v>3</v>
      </c>
      <c r="D245" s="70" t="s">
        <v>824</v>
      </c>
      <c r="E245" s="70" t="s">
        <v>937</v>
      </c>
      <c r="F245" s="70" t="s">
        <v>804</v>
      </c>
      <c r="G245" s="71">
        <v>80</v>
      </c>
      <c r="H245" s="71" t="s">
        <v>96</v>
      </c>
      <c r="I245" s="71"/>
      <c r="K245" s="71"/>
    </row>
    <row r="246" spans="1:14" x14ac:dyDescent="0.55000000000000004">
      <c r="A246" s="78" t="s">
        <v>365</v>
      </c>
      <c r="B246" s="78" t="s">
        <v>136</v>
      </c>
      <c r="C246" s="70">
        <v>3</v>
      </c>
      <c r="D246" s="32" t="s">
        <v>824</v>
      </c>
      <c r="E246" s="70" t="s">
        <v>799</v>
      </c>
      <c r="F246" s="70" t="s">
        <v>804</v>
      </c>
      <c r="G246" s="81" t="s">
        <v>96</v>
      </c>
      <c r="H246" s="72"/>
      <c r="I246" s="72"/>
      <c r="J246" s="72"/>
      <c r="K246" s="72"/>
      <c r="L246" s="72"/>
      <c r="N246" s="114"/>
    </row>
    <row r="247" spans="1:14" x14ac:dyDescent="0.55000000000000004">
      <c r="A247" s="78" t="s">
        <v>366</v>
      </c>
      <c r="B247" s="78" t="s">
        <v>137</v>
      </c>
      <c r="C247" s="70">
        <v>3</v>
      </c>
      <c r="D247" s="32" t="s">
        <v>824</v>
      </c>
      <c r="E247" s="70" t="s">
        <v>799</v>
      </c>
      <c r="F247" s="70" t="s">
        <v>804</v>
      </c>
      <c r="G247" s="81">
        <v>80</v>
      </c>
      <c r="H247" s="72" t="s">
        <v>96</v>
      </c>
      <c r="I247" s="72"/>
      <c r="J247" s="72"/>
      <c r="K247" s="72"/>
      <c r="L247" s="72"/>
      <c r="N247" s="114"/>
    </row>
    <row r="248" spans="1:14" x14ac:dyDescent="0.55000000000000004">
      <c r="A248" s="78" t="s">
        <v>366</v>
      </c>
      <c r="B248" s="78" t="s">
        <v>137</v>
      </c>
      <c r="C248" s="70">
        <v>3</v>
      </c>
      <c r="D248" s="70" t="s">
        <v>824</v>
      </c>
      <c r="E248" s="70" t="s">
        <v>935</v>
      </c>
      <c r="F248" s="70" t="s">
        <v>804</v>
      </c>
      <c r="G248" s="71">
        <v>80</v>
      </c>
      <c r="H248" s="71" t="s">
        <v>96</v>
      </c>
      <c r="I248" s="71"/>
      <c r="K248" s="71"/>
    </row>
    <row r="249" spans="1:14" x14ac:dyDescent="0.55000000000000004">
      <c r="A249" s="78" t="s">
        <v>1045</v>
      </c>
      <c r="B249" s="78" t="s">
        <v>1046</v>
      </c>
      <c r="C249" s="70">
        <v>3</v>
      </c>
      <c r="D249" s="70" t="s">
        <v>824</v>
      </c>
      <c r="E249" s="70" t="s">
        <v>812</v>
      </c>
      <c r="F249" s="70" t="s">
        <v>804</v>
      </c>
      <c r="G249" s="71" t="s">
        <v>96</v>
      </c>
      <c r="H249" s="71"/>
      <c r="I249" s="71"/>
      <c r="K249" s="71"/>
    </row>
    <row r="250" spans="1:14" x14ac:dyDescent="0.55000000000000004">
      <c r="A250" s="77" t="s">
        <v>478</v>
      </c>
      <c r="B250" s="78" t="s">
        <v>264</v>
      </c>
      <c r="C250" s="32">
        <v>3</v>
      </c>
      <c r="D250" s="32" t="s">
        <v>824</v>
      </c>
      <c r="E250" s="70" t="s">
        <v>812</v>
      </c>
      <c r="F250" s="70" t="s">
        <v>804</v>
      </c>
      <c r="G250" s="72">
        <v>80</v>
      </c>
      <c r="H250" s="81" t="s">
        <v>96</v>
      </c>
      <c r="J250" s="72"/>
      <c r="K250" s="72"/>
      <c r="L250" s="72"/>
      <c r="M250" s="32"/>
      <c r="N250" s="114"/>
    </row>
    <row r="251" spans="1:14" x14ac:dyDescent="0.55000000000000004">
      <c r="A251" s="78" t="s">
        <v>1041</v>
      </c>
      <c r="B251" s="78" t="s">
        <v>1042</v>
      </c>
      <c r="C251" s="70">
        <v>3</v>
      </c>
      <c r="D251" s="32" t="s">
        <v>824</v>
      </c>
      <c r="E251" s="70" t="s">
        <v>812</v>
      </c>
      <c r="F251" s="70" t="s">
        <v>804</v>
      </c>
      <c r="G251" s="71" t="s">
        <v>96</v>
      </c>
      <c r="H251" s="71"/>
      <c r="I251" s="71"/>
      <c r="J251" s="72"/>
      <c r="K251" s="71"/>
      <c r="L251" s="72"/>
      <c r="M251" s="32"/>
      <c r="N251" s="114"/>
    </row>
    <row r="252" spans="1:14" x14ac:dyDescent="0.55000000000000004">
      <c r="A252" s="78" t="s">
        <v>1043</v>
      </c>
      <c r="B252" s="78" t="s">
        <v>1044</v>
      </c>
      <c r="C252" s="70">
        <v>3</v>
      </c>
      <c r="D252" s="32" t="s">
        <v>824</v>
      </c>
      <c r="E252" s="70" t="s">
        <v>812</v>
      </c>
      <c r="F252" s="70" t="s">
        <v>804</v>
      </c>
      <c r="G252" s="71">
        <v>80</v>
      </c>
      <c r="H252" s="71" t="s">
        <v>96</v>
      </c>
      <c r="I252" s="71"/>
      <c r="J252" s="72"/>
      <c r="K252" s="71"/>
      <c r="L252" s="72"/>
      <c r="M252" s="32"/>
      <c r="N252" s="114"/>
    </row>
    <row r="253" spans="1:14" x14ac:dyDescent="0.55000000000000004">
      <c r="A253" s="77" t="s">
        <v>479</v>
      </c>
      <c r="B253" s="78" t="s">
        <v>265</v>
      </c>
      <c r="C253" s="32">
        <v>3</v>
      </c>
      <c r="D253" s="32" t="s">
        <v>824</v>
      </c>
      <c r="E253" s="70" t="s">
        <v>812</v>
      </c>
      <c r="F253" s="70" t="s">
        <v>804</v>
      </c>
      <c r="G253" s="72" t="s">
        <v>1093</v>
      </c>
      <c r="J253" s="72"/>
      <c r="K253" s="72"/>
      <c r="L253" s="72"/>
      <c r="M253" s="32"/>
      <c r="N253" s="114"/>
    </row>
    <row r="254" spans="1:14" x14ac:dyDescent="0.55000000000000004">
      <c r="A254" s="78" t="s">
        <v>1098</v>
      </c>
      <c r="B254" s="78" t="s">
        <v>138</v>
      </c>
      <c r="C254" s="70">
        <v>3</v>
      </c>
      <c r="D254" s="32" t="s">
        <v>824</v>
      </c>
      <c r="E254" s="70" t="s">
        <v>799</v>
      </c>
      <c r="F254" s="70" t="s">
        <v>804</v>
      </c>
      <c r="G254" s="81">
        <v>80</v>
      </c>
      <c r="H254" s="72" t="s">
        <v>1093</v>
      </c>
      <c r="I254" s="72"/>
      <c r="J254" s="72"/>
      <c r="K254" s="72"/>
      <c r="L254" s="72"/>
      <c r="N254" s="114"/>
    </row>
    <row r="255" spans="1:14" x14ac:dyDescent="0.55000000000000004">
      <c r="A255" s="78" t="s">
        <v>1098</v>
      </c>
      <c r="B255" s="78" t="s">
        <v>138</v>
      </c>
      <c r="C255" s="70">
        <v>3</v>
      </c>
      <c r="D255" s="70" t="s">
        <v>824</v>
      </c>
      <c r="E255" s="70" t="s">
        <v>937</v>
      </c>
      <c r="F255" s="70" t="s">
        <v>804</v>
      </c>
      <c r="G255" s="71">
        <v>80</v>
      </c>
      <c r="H255" s="71" t="s">
        <v>1093</v>
      </c>
      <c r="I255" s="71"/>
      <c r="K255" s="71"/>
    </row>
    <row r="256" spans="1:14" x14ac:dyDescent="0.55000000000000004">
      <c r="A256" s="78" t="s">
        <v>368</v>
      </c>
      <c r="B256" s="78" t="s">
        <v>139</v>
      </c>
      <c r="C256" s="70">
        <v>3</v>
      </c>
      <c r="D256" s="32" t="s">
        <v>824</v>
      </c>
      <c r="E256" s="70" t="s">
        <v>799</v>
      </c>
      <c r="F256" s="70" t="s">
        <v>804</v>
      </c>
      <c r="G256" s="81">
        <v>100</v>
      </c>
      <c r="H256" s="72" t="s">
        <v>1093</v>
      </c>
      <c r="I256" s="72"/>
      <c r="J256" s="72"/>
      <c r="K256" s="72"/>
      <c r="L256" s="72"/>
      <c r="N256" s="114"/>
    </row>
    <row r="257" spans="1:14" x14ac:dyDescent="0.55000000000000004">
      <c r="A257" s="78" t="s">
        <v>367</v>
      </c>
      <c r="B257" s="78" t="s">
        <v>140</v>
      </c>
      <c r="C257" s="70">
        <v>3</v>
      </c>
      <c r="D257" s="32" t="s">
        <v>824</v>
      </c>
      <c r="E257" s="70" t="s">
        <v>799</v>
      </c>
      <c r="F257" s="70" t="s">
        <v>804</v>
      </c>
      <c r="G257" s="81">
        <v>100</v>
      </c>
      <c r="H257" s="72" t="s">
        <v>96</v>
      </c>
      <c r="I257" s="72"/>
      <c r="J257" s="72"/>
      <c r="K257" s="72"/>
      <c r="L257" s="72"/>
      <c r="N257" s="114"/>
    </row>
    <row r="258" spans="1:14" x14ac:dyDescent="0.55000000000000004">
      <c r="A258" s="78" t="s">
        <v>367</v>
      </c>
      <c r="B258" s="78" t="s">
        <v>140</v>
      </c>
      <c r="C258" s="70">
        <v>3</v>
      </c>
      <c r="D258" s="32" t="s">
        <v>824</v>
      </c>
      <c r="E258" s="70" t="s">
        <v>799</v>
      </c>
      <c r="F258" s="70" t="s">
        <v>794</v>
      </c>
      <c r="G258" s="72">
        <v>100</v>
      </c>
      <c r="H258" s="72" t="s">
        <v>96</v>
      </c>
      <c r="J258" s="72"/>
      <c r="K258" s="72"/>
      <c r="L258" s="72"/>
      <c r="N258" s="114"/>
    </row>
    <row r="259" spans="1:14" x14ac:dyDescent="0.55000000000000004">
      <c r="A259" s="78" t="s">
        <v>1094</v>
      </c>
      <c r="B259" s="78" t="s">
        <v>631</v>
      </c>
      <c r="C259" s="70">
        <v>3</v>
      </c>
      <c r="D259" s="32" t="s">
        <v>824</v>
      </c>
      <c r="E259" s="70" t="s">
        <v>799</v>
      </c>
      <c r="F259" s="70" t="s">
        <v>804</v>
      </c>
      <c r="G259" s="81">
        <v>100</v>
      </c>
      <c r="H259" s="72" t="s">
        <v>96</v>
      </c>
      <c r="I259" s="72"/>
      <c r="J259" s="72"/>
      <c r="K259" s="72"/>
      <c r="L259" s="72"/>
      <c r="N259" s="114"/>
    </row>
    <row r="260" spans="1:14" x14ac:dyDescent="0.55000000000000004">
      <c r="A260" s="78" t="s">
        <v>1094</v>
      </c>
      <c r="B260" s="78" t="s">
        <v>631</v>
      </c>
      <c r="C260" s="70">
        <v>3</v>
      </c>
      <c r="D260" s="70" t="s">
        <v>824</v>
      </c>
      <c r="E260" s="70" t="s">
        <v>935</v>
      </c>
      <c r="F260" s="70" t="s">
        <v>804</v>
      </c>
      <c r="G260" s="71">
        <v>100</v>
      </c>
      <c r="H260" s="71" t="s">
        <v>96</v>
      </c>
      <c r="I260" s="71"/>
      <c r="K260" s="71"/>
    </row>
    <row r="261" spans="1:14" x14ac:dyDescent="0.55000000000000004">
      <c r="A261" s="78" t="s">
        <v>1094</v>
      </c>
      <c r="B261" s="78" t="s">
        <v>647</v>
      </c>
      <c r="C261" s="70">
        <v>3</v>
      </c>
      <c r="D261" s="70" t="s">
        <v>824</v>
      </c>
      <c r="E261" s="70" t="s">
        <v>935</v>
      </c>
      <c r="F261" s="70" t="s">
        <v>1050</v>
      </c>
      <c r="G261" s="71">
        <v>100</v>
      </c>
      <c r="H261" s="71" t="s">
        <v>96</v>
      </c>
      <c r="I261" s="71"/>
      <c r="K261" s="71"/>
    </row>
    <row r="262" spans="1:14" x14ac:dyDescent="0.55000000000000004">
      <c r="A262" s="78" t="s">
        <v>369</v>
      </c>
      <c r="B262" s="78" t="s">
        <v>141</v>
      </c>
      <c r="C262" s="70">
        <v>3</v>
      </c>
      <c r="D262" s="32" t="s">
        <v>824</v>
      </c>
      <c r="E262" s="70" t="s">
        <v>799</v>
      </c>
      <c r="F262" s="70" t="s">
        <v>804</v>
      </c>
      <c r="G262" s="81">
        <v>121</v>
      </c>
      <c r="H262" s="72" t="s">
        <v>1093</v>
      </c>
      <c r="I262" s="72"/>
      <c r="J262" s="72"/>
      <c r="K262" s="72"/>
      <c r="L262" s="72"/>
      <c r="N262" s="114"/>
    </row>
    <row r="263" spans="1:14" x14ac:dyDescent="0.55000000000000004">
      <c r="A263" s="78" t="s">
        <v>370</v>
      </c>
      <c r="B263" s="78" t="s">
        <v>142</v>
      </c>
      <c r="C263" s="70">
        <v>3</v>
      </c>
      <c r="D263" s="32" t="s">
        <v>824</v>
      </c>
      <c r="E263" s="70" t="s">
        <v>799</v>
      </c>
      <c r="F263" s="70" t="s">
        <v>804</v>
      </c>
      <c r="G263" s="81">
        <v>121</v>
      </c>
      <c r="H263" s="72" t="s">
        <v>1093</v>
      </c>
      <c r="I263" s="72"/>
      <c r="J263" s="72"/>
      <c r="K263" s="72"/>
      <c r="L263" s="72"/>
      <c r="N263" s="114"/>
    </row>
    <row r="264" spans="1:14" x14ac:dyDescent="0.55000000000000004">
      <c r="A264" s="77" t="s">
        <v>480</v>
      </c>
      <c r="B264" s="78" t="s">
        <v>266</v>
      </c>
      <c r="C264" s="32">
        <v>3</v>
      </c>
      <c r="D264" s="32" t="s">
        <v>824</v>
      </c>
      <c r="E264" s="70" t="s">
        <v>812</v>
      </c>
      <c r="F264" s="70" t="s">
        <v>804</v>
      </c>
      <c r="G264" s="72">
        <v>100</v>
      </c>
      <c r="H264" s="72" t="s">
        <v>96</v>
      </c>
      <c r="J264" s="72"/>
      <c r="K264" s="72"/>
      <c r="L264" s="72"/>
      <c r="M264" s="32"/>
      <c r="N264" s="114"/>
    </row>
    <row r="265" spans="1:14" x14ac:dyDescent="0.55000000000000004">
      <c r="A265" s="77" t="s">
        <v>481</v>
      </c>
      <c r="B265" s="78" t="s">
        <v>267</v>
      </c>
      <c r="C265" s="32">
        <v>3</v>
      </c>
      <c r="D265" s="32" t="s">
        <v>824</v>
      </c>
      <c r="E265" s="70" t="s">
        <v>812</v>
      </c>
      <c r="F265" s="70" t="s">
        <v>804</v>
      </c>
      <c r="G265" s="72">
        <v>100</v>
      </c>
      <c r="H265" s="72" t="s">
        <v>1093</v>
      </c>
      <c r="J265" s="72"/>
      <c r="K265" s="72"/>
      <c r="L265" s="72"/>
      <c r="M265" s="32"/>
      <c r="N265" s="114"/>
    </row>
    <row r="266" spans="1:14" x14ac:dyDescent="0.55000000000000004">
      <c r="A266" s="77" t="s">
        <v>482</v>
      </c>
      <c r="B266" s="78" t="s">
        <v>268</v>
      </c>
      <c r="C266" s="32">
        <v>3</v>
      </c>
      <c r="D266" s="32" t="s">
        <v>824</v>
      </c>
      <c r="E266" s="70" t="s">
        <v>812</v>
      </c>
      <c r="F266" s="70" t="s">
        <v>804</v>
      </c>
      <c r="G266" s="71">
        <v>100</v>
      </c>
      <c r="H266" s="71" t="s">
        <v>1093</v>
      </c>
      <c r="J266" s="72"/>
      <c r="K266" s="72"/>
      <c r="L266" s="72"/>
      <c r="M266" s="32"/>
      <c r="N266" s="114"/>
    </row>
    <row r="267" spans="1:14" x14ac:dyDescent="0.55000000000000004">
      <c r="A267" s="78" t="s">
        <v>482</v>
      </c>
      <c r="B267" s="78" t="s">
        <v>632</v>
      </c>
      <c r="C267" s="70">
        <v>3</v>
      </c>
      <c r="D267" s="70" t="s">
        <v>824</v>
      </c>
      <c r="E267" s="70" t="s">
        <v>935</v>
      </c>
      <c r="F267" s="70" t="s">
        <v>804</v>
      </c>
      <c r="G267" s="71">
        <v>100</v>
      </c>
      <c r="H267" s="71" t="s">
        <v>1093</v>
      </c>
      <c r="I267" s="71"/>
      <c r="K267" s="71"/>
    </row>
    <row r="268" spans="1:14" x14ac:dyDescent="0.55000000000000004">
      <c r="A268" s="78" t="s">
        <v>482</v>
      </c>
      <c r="B268" s="78" t="s">
        <v>268</v>
      </c>
      <c r="C268" s="70">
        <v>3</v>
      </c>
      <c r="D268" s="70" t="s">
        <v>824</v>
      </c>
      <c r="E268" s="70" t="s">
        <v>937</v>
      </c>
      <c r="F268" s="70" t="s">
        <v>804</v>
      </c>
      <c r="G268" s="71">
        <v>100</v>
      </c>
      <c r="H268" s="71" t="s">
        <v>1093</v>
      </c>
      <c r="I268" s="71"/>
      <c r="K268" s="71"/>
    </row>
    <row r="269" spans="1:14" x14ac:dyDescent="0.55000000000000004">
      <c r="A269" s="77" t="s">
        <v>483</v>
      </c>
      <c r="B269" s="78" t="s">
        <v>269</v>
      </c>
      <c r="C269" s="32">
        <v>3</v>
      </c>
      <c r="D269" s="32" t="s">
        <v>824</v>
      </c>
      <c r="E269" s="70" t="s">
        <v>812</v>
      </c>
      <c r="F269" s="70" t="s">
        <v>804</v>
      </c>
      <c r="G269" s="71">
        <v>121</v>
      </c>
      <c r="H269" s="71" t="s">
        <v>792</v>
      </c>
      <c r="N269" s="112"/>
    </row>
    <row r="270" spans="1:14" x14ac:dyDescent="0.55000000000000004">
      <c r="A270" s="77" t="s">
        <v>484</v>
      </c>
      <c r="B270" s="78" t="s">
        <v>270</v>
      </c>
      <c r="C270" s="32">
        <v>3</v>
      </c>
      <c r="D270" s="32" t="s">
        <v>824</v>
      </c>
      <c r="E270" s="70" t="s">
        <v>812</v>
      </c>
      <c r="F270" s="70" t="s">
        <v>804</v>
      </c>
      <c r="G270" s="71">
        <v>100</v>
      </c>
      <c r="H270" s="71" t="s">
        <v>96</v>
      </c>
      <c r="J270" s="71"/>
      <c r="K270" s="71"/>
      <c r="L270" s="71"/>
      <c r="M270" s="51"/>
      <c r="N270" s="112"/>
    </row>
    <row r="271" spans="1:14" x14ac:dyDescent="0.55000000000000004">
      <c r="A271" s="78" t="s">
        <v>484</v>
      </c>
      <c r="B271" s="78" t="s">
        <v>633</v>
      </c>
      <c r="C271" s="70">
        <v>3</v>
      </c>
      <c r="D271" s="70" t="s">
        <v>824</v>
      </c>
      <c r="E271" s="70" t="s">
        <v>935</v>
      </c>
      <c r="F271" s="70" t="s">
        <v>804</v>
      </c>
      <c r="G271" s="71">
        <v>100</v>
      </c>
      <c r="H271" s="71" t="s">
        <v>96</v>
      </c>
      <c r="I271" s="71"/>
      <c r="K271" s="71"/>
    </row>
    <row r="272" spans="1:14" x14ac:dyDescent="0.55000000000000004">
      <c r="A272" s="78" t="s">
        <v>484</v>
      </c>
      <c r="B272" s="78" t="s">
        <v>633</v>
      </c>
      <c r="C272" s="70">
        <v>3</v>
      </c>
      <c r="D272" s="70" t="s">
        <v>824</v>
      </c>
      <c r="E272" s="70" t="s">
        <v>935</v>
      </c>
      <c r="F272" s="70" t="s">
        <v>1050</v>
      </c>
      <c r="G272" s="71">
        <v>100</v>
      </c>
      <c r="H272" s="71" t="s">
        <v>96</v>
      </c>
      <c r="I272" s="71"/>
      <c r="K272" s="71"/>
    </row>
    <row r="273" spans="1:14" x14ac:dyDescent="0.55000000000000004">
      <c r="A273" s="77" t="s">
        <v>485</v>
      </c>
      <c r="B273" s="78" t="s">
        <v>271</v>
      </c>
      <c r="C273" s="32">
        <v>3</v>
      </c>
      <c r="D273" s="32" t="s">
        <v>824</v>
      </c>
      <c r="E273" s="70" t="s">
        <v>812</v>
      </c>
      <c r="F273" s="70" t="s">
        <v>804</v>
      </c>
      <c r="G273" s="71">
        <v>100</v>
      </c>
      <c r="H273" s="71" t="s">
        <v>1093</v>
      </c>
      <c r="J273" s="71"/>
      <c r="K273" s="71"/>
      <c r="L273" s="71"/>
      <c r="M273" s="51"/>
      <c r="N273" s="112"/>
    </row>
    <row r="274" spans="1:14" x14ac:dyDescent="0.55000000000000004">
      <c r="A274" s="77" t="s">
        <v>486</v>
      </c>
      <c r="B274" s="78" t="s">
        <v>1047</v>
      </c>
      <c r="C274" s="32">
        <v>3</v>
      </c>
      <c r="D274" s="32" t="s">
        <v>824</v>
      </c>
      <c r="E274" s="70" t="s">
        <v>812</v>
      </c>
      <c r="F274" s="70" t="s">
        <v>804</v>
      </c>
      <c r="G274" s="71">
        <v>121</v>
      </c>
      <c r="H274" s="71" t="s">
        <v>792</v>
      </c>
      <c r="N274" s="112"/>
    </row>
    <row r="275" spans="1:14" x14ac:dyDescent="0.55000000000000004">
      <c r="A275" s="78" t="s">
        <v>8</v>
      </c>
      <c r="B275" s="78" t="s">
        <v>9</v>
      </c>
      <c r="C275" s="70">
        <v>3</v>
      </c>
      <c r="D275" s="70"/>
      <c r="E275" s="70" t="s">
        <v>61</v>
      </c>
      <c r="G275" s="71"/>
      <c r="H275" s="71"/>
      <c r="I275" s="71"/>
      <c r="J275" s="72"/>
      <c r="K275" s="71"/>
      <c r="L275" s="72"/>
      <c r="M275" s="32"/>
      <c r="N275" s="114"/>
    </row>
    <row r="276" spans="1:14" x14ac:dyDescent="0.55000000000000004">
      <c r="A276" s="78" t="s">
        <v>17</v>
      </c>
      <c r="B276" s="78" t="s">
        <v>18</v>
      </c>
      <c r="C276" s="70">
        <v>3</v>
      </c>
      <c r="D276" s="70"/>
      <c r="E276" s="70" t="s">
        <v>61</v>
      </c>
      <c r="G276" s="71" t="s">
        <v>8</v>
      </c>
      <c r="H276" s="71"/>
      <c r="I276" s="71"/>
      <c r="J276" s="72"/>
      <c r="K276" s="71"/>
      <c r="L276" s="72"/>
      <c r="M276" s="32"/>
      <c r="N276" s="114"/>
    </row>
    <row r="277" spans="1:14" x14ac:dyDescent="0.55000000000000004">
      <c r="A277" s="78" t="s">
        <v>22</v>
      </c>
      <c r="B277" s="78" t="s">
        <v>23</v>
      </c>
      <c r="C277" s="70">
        <v>3</v>
      </c>
      <c r="D277" s="70"/>
      <c r="E277" s="70" t="s">
        <v>61</v>
      </c>
      <c r="G277" s="71" t="s">
        <v>17</v>
      </c>
      <c r="H277" s="71"/>
      <c r="I277" s="71"/>
      <c r="J277" s="72"/>
      <c r="K277" s="71"/>
      <c r="L277" s="72"/>
      <c r="M277" s="32"/>
      <c r="N277" s="114"/>
    </row>
    <row r="278" spans="1:14" x14ac:dyDescent="0.55000000000000004">
      <c r="A278" s="78" t="s">
        <v>25</v>
      </c>
      <c r="B278" s="78" t="s">
        <v>26</v>
      </c>
      <c r="C278" s="70">
        <v>3</v>
      </c>
      <c r="D278" s="70"/>
      <c r="E278" s="70" t="s">
        <v>61</v>
      </c>
      <c r="G278" s="71" t="s">
        <v>22</v>
      </c>
      <c r="H278" s="71"/>
      <c r="I278" s="71"/>
      <c r="J278" s="72"/>
      <c r="K278" s="71"/>
      <c r="L278" s="72"/>
      <c r="M278" s="32"/>
      <c r="N278" s="114"/>
    </row>
    <row r="279" spans="1:14" x14ac:dyDescent="0.55000000000000004">
      <c r="A279" s="78" t="s">
        <v>371</v>
      </c>
      <c r="B279" s="78" t="s">
        <v>145</v>
      </c>
      <c r="C279" s="70">
        <v>3</v>
      </c>
      <c r="D279" s="32" t="s">
        <v>824</v>
      </c>
      <c r="E279" s="70" t="s">
        <v>799</v>
      </c>
      <c r="F279" s="70" t="s">
        <v>805</v>
      </c>
      <c r="G279" s="72" t="s">
        <v>84</v>
      </c>
      <c r="H279" s="72"/>
      <c r="I279" s="72"/>
      <c r="J279" s="72"/>
      <c r="K279" s="72"/>
      <c r="L279" s="72"/>
      <c r="N279" s="114"/>
    </row>
    <row r="280" spans="1:14" x14ac:dyDescent="0.55000000000000004">
      <c r="A280" s="78" t="s">
        <v>371</v>
      </c>
      <c r="B280" s="78" t="s">
        <v>145</v>
      </c>
      <c r="C280" s="70">
        <v>3</v>
      </c>
      <c r="D280" s="70" t="s">
        <v>824</v>
      </c>
      <c r="E280" s="70" t="s">
        <v>935</v>
      </c>
      <c r="F280" s="70" t="s">
        <v>805</v>
      </c>
      <c r="G280" s="71" t="s">
        <v>84</v>
      </c>
      <c r="H280" s="71"/>
      <c r="I280" s="71"/>
      <c r="K280" s="71"/>
    </row>
    <row r="281" spans="1:14" x14ac:dyDescent="0.55000000000000004">
      <c r="A281" s="78" t="s">
        <v>373</v>
      </c>
      <c r="B281" s="78" t="s">
        <v>146</v>
      </c>
      <c r="C281" s="70">
        <v>3</v>
      </c>
      <c r="D281" s="32" t="s">
        <v>824</v>
      </c>
      <c r="E281" s="70" t="s">
        <v>799</v>
      </c>
      <c r="F281" s="70" t="s">
        <v>805</v>
      </c>
      <c r="G281" s="72" t="s">
        <v>84</v>
      </c>
      <c r="H281" s="72"/>
      <c r="I281" s="72"/>
      <c r="J281" s="72"/>
      <c r="K281" s="72"/>
      <c r="L281" s="72"/>
      <c r="N281" s="114"/>
    </row>
    <row r="282" spans="1:14" x14ac:dyDescent="0.55000000000000004">
      <c r="A282" s="78" t="s">
        <v>373</v>
      </c>
      <c r="B282" s="78" t="s">
        <v>272</v>
      </c>
      <c r="C282" s="70">
        <v>3</v>
      </c>
      <c r="D282" s="70" t="s">
        <v>824</v>
      </c>
      <c r="E282" s="70" t="s">
        <v>935</v>
      </c>
      <c r="F282" s="70" t="s">
        <v>805</v>
      </c>
      <c r="G282" s="71" t="s">
        <v>84</v>
      </c>
      <c r="H282" s="71"/>
      <c r="I282" s="71"/>
      <c r="K282" s="71"/>
    </row>
    <row r="283" spans="1:14" x14ac:dyDescent="0.55000000000000004">
      <c r="A283" s="78" t="s">
        <v>372</v>
      </c>
      <c r="B283" s="78" t="s">
        <v>147</v>
      </c>
      <c r="C283" s="70">
        <v>3</v>
      </c>
      <c r="D283" s="32" t="s">
        <v>824</v>
      </c>
      <c r="E283" s="70" t="s">
        <v>799</v>
      </c>
      <c r="F283" s="70" t="s">
        <v>805</v>
      </c>
      <c r="G283" s="72" t="s">
        <v>94</v>
      </c>
      <c r="H283" s="72"/>
      <c r="I283" s="72"/>
      <c r="J283" s="72"/>
      <c r="K283" s="72"/>
      <c r="L283" s="72"/>
      <c r="N283" s="114"/>
    </row>
    <row r="284" spans="1:14" x14ac:dyDescent="0.55000000000000004">
      <c r="A284" s="78" t="s">
        <v>372</v>
      </c>
      <c r="B284" s="78" t="s">
        <v>634</v>
      </c>
      <c r="C284" s="70">
        <v>3</v>
      </c>
      <c r="D284" s="70" t="s">
        <v>824</v>
      </c>
      <c r="E284" s="70" t="s">
        <v>935</v>
      </c>
      <c r="F284" s="70" t="s">
        <v>805</v>
      </c>
      <c r="G284" s="71" t="s">
        <v>94</v>
      </c>
      <c r="H284" s="71"/>
      <c r="I284" s="71"/>
      <c r="K284" s="71"/>
    </row>
    <row r="285" spans="1:14" x14ac:dyDescent="0.55000000000000004">
      <c r="A285" s="78" t="s">
        <v>375</v>
      </c>
      <c r="B285" s="78" t="s">
        <v>806</v>
      </c>
      <c r="C285" s="70">
        <v>3</v>
      </c>
      <c r="D285" s="32" t="s">
        <v>824</v>
      </c>
      <c r="E285" s="70" t="s">
        <v>799</v>
      </c>
      <c r="F285" s="70" t="s">
        <v>805</v>
      </c>
      <c r="G285" s="72" t="s">
        <v>94</v>
      </c>
      <c r="H285" s="72" t="s">
        <v>1077</v>
      </c>
      <c r="I285" s="72"/>
      <c r="J285" s="72"/>
      <c r="K285" s="72"/>
      <c r="L285" s="72"/>
      <c r="N285" s="147" t="s">
        <v>1078</v>
      </c>
    </row>
    <row r="286" spans="1:14" x14ac:dyDescent="0.55000000000000004">
      <c r="A286" s="78" t="s">
        <v>375</v>
      </c>
      <c r="B286" s="78" t="s">
        <v>148</v>
      </c>
      <c r="C286" s="70">
        <v>3</v>
      </c>
      <c r="D286" s="70" t="s">
        <v>824</v>
      </c>
      <c r="E286" s="70" t="s">
        <v>935</v>
      </c>
      <c r="F286" s="70" t="s">
        <v>805</v>
      </c>
      <c r="G286" s="71" t="s">
        <v>371</v>
      </c>
      <c r="H286" s="71"/>
      <c r="I286" s="71"/>
      <c r="K286" s="71"/>
      <c r="N286" s="147" t="s">
        <v>1078</v>
      </c>
    </row>
    <row r="287" spans="1:14" x14ac:dyDescent="0.55000000000000004">
      <c r="A287" s="78" t="s">
        <v>374</v>
      </c>
      <c r="B287" s="78" t="s">
        <v>149</v>
      </c>
      <c r="C287" s="70">
        <v>3</v>
      </c>
      <c r="D287" s="32" t="s">
        <v>824</v>
      </c>
      <c r="E287" s="70" t="s">
        <v>799</v>
      </c>
      <c r="F287" s="70" t="s">
        <v>805</v>
      </c>
      <c r="G287" s="72" t="s">
        <v>371</v>
      </c>
      <c r="H287" s="72"/>
      <c r="I287" s="72"/>
      <c r="J287" s="72"/>
      <c r="K287" s="72"/>
      <c r="L287" s="72"/>
      <c r="N287" s="114"/>
    </row>
    <row r="288" spans="1:14" x14ac:dyDescent="0.55000000000000004">
      <c r="A288" s="78" t="s">
        <v>374</v>
      </c>
      <c r="B288" s="78" t="s">
        <v>635</v>
      </c>
      <c r="C288" s="70">
        <v>3</v>
      </c>
      <c r="D288" s="70" t="s">
        <v>824</v>
      </c>
      <c r="E288" s="70" t="s">
        <v>935</v>
      </c>
      <c r="F288" s="70" t="s">
        <v>805</v>
      </c>
      <c r="G288" s="71" t="s">
        <v>371</v>
      </c>
      <c r="H288" s="71"/>
      <c r="I288" s="71"/>
      <c r="K288" s="71"/>
    </row>
    <row r="289" spans="1:14" x14ac:dyDescent="0.55000000000000004">
      <c r="A289" s="78" t="s">
        <v>377</v>
      </c>
      <c r="B289" s="78" t="s">
        <v>807</v>
      </c>
      <c r="C289" s="70">
        <v>3</v>
      </c>
      <c r="D289" s="32" t="s">
        <v>824</v>
      </c>
      <c r="E289" s="70" t="s">
        <v>799</v>
      </c>
      <c r="F289" s="70" t="s">
        <v>805</v>
      </c>
      <c r="G289" s="72" t="s">
        <v>371</v>
      </c>
      <c r="H289" s="72"/>
      <c r="I289" s="72"/>
      <c r="J289" s="72"/>
      <c r="K289" s="72"/>
      <c r="L289" s="72"/>
      <c r="N289" s="114"/>
    </row>
    <row r="290" spans="1:14" x14ac:dyDescent="0.55000000000000004">
      <c r="A290" s="77" t="s">
        <v>487</v>
      </c>
      <c r="B290" s="78" t="s">
        <v>273</v>
      </c>
      <c r="C290" s="32">
        <v>3</v>
      </c>
      <c r="D290" s="32" t="s">
        <v>824</v>
      </c>
      <c r="E290" s="70" t="s">
        <v>812</v>
      </c>
      <c r="F290" s="70" t="s">
        <v>805</v>
      </c>
      <c r="G290" s="71"/>
      <c r="H290" s="71"/>
      <c r="I290" s="71"/>
      <c r="J290" s="71"/>
      <c r="K290" s="71"/>
      <c r="L290" s="71"/>
      <c r="M290" s="51"/>
      <c r="N290" s="112"/>
    </row>
    <row r="291" spans="1:14" x14ac:dyDescent="0.55000000000000004">
      <c r="A291" s="77" t="s">
        <v>487</v>
      </c>
      <c r="B291" s="78" t="s">
        <v>273</v>
      </c>
      <c r="C291" s="32">
        <v>3</v>
      </c>
      <c r="D291" s="32" t="s">
        <v>824</v>
      </c>
      <c r="E291" s="70" t="s">
        <v>937</v>
      </c>
      <c r="F291" s="70" t="s">
        <v>805</v>
      </c>
      <c r="G291" s="71"/>
      <c r="H291" s="71"/>
      <c r="I291" s="71"/>
      <c r="J291" s="72"/>
      <c r="K291" s="71"/>
      <c r="L291" s="72"/>
      <c r="M291" s="32"/>
      <c r="N291" s="114"/>
    </row>
    <row r="292" spans="1:14" x14ac:dyDescent="0.55000000000000004">
      <c r="A292" s="77" t="s">
        <v>488</v>
      </c>
      <c r="B292" s="78" t="s">
        <v>274</v>
      </c>
      <c r="C292" s="32">
        <v>3</v>
      </c>
      <c r="D292" s="32" t="s">
        <v>824</v>
      </c>
      <c r="E292" s="70" t="s">
        <v>812</v>
      </c>
      <c r="F292" s="70" t="s">
        <v>805</v>
      </c>
      <c r="G292" s="71"/>
      <c r="H292" s="71"/>
      <c r="I292" s="71"/>
      <c r="J292" s="71"/>
      <c r="K292" s="71"/>
      <c r="L292" s="71"/>
      <c r="M292" s="51"/>
      <c r="N292" s="112"/>
    </row>
    <row r="293" spans="1:14" x14ac:dyDescent="0.55000000000000004">
      <c r="A293" s="77" t="s">
        <v>488</v>
      </c>
      <c r="B293" s="78" t="s">
        <v>274</v>
      </c>
      <c r="C293" s="32">
        <v>3</v>
      </c>
      <c r="D293" s="32" t="s">
        <v>824</v>
      </c>
      <c r="E293" s="70" t="s">
        <v>937</v>
      </c>
      <c r="F293" s="70" t="s">
        <v>805</v>
      </c>
      <c r="G293" s="71"/>
      <c r="H293" s="71"/>
      <c r="I293" s="71"/>
      <c r="J293" s="72"/>
      <c r="K293" s="71"/>
      <c r="L293" s="72"/>
      <c r="M293" s="32"/>
      <c r="N293" s="114"/>
    </row>
    <row r="294" spans="1:14" x14ac:dyDescent="0.55000000000000004">
      <c r="A294" s="77" t="s">
        <v>489</v>
      </c>
      <c r="B294" s="78" t="s">
        <v>275</v>
      </c>
      <c r="C294" s="32">
        <v>3</v>
      </c>
      <c r="D294" s="32" t="s">
        <v>824</v>
      </c>
      <c r="E294" s="70" t="s">
        <v>812</v>
      </c>
      <c r="F294" s="70" t="s">
        <v>805</v>
      </c>
      <c r="G294" s="71"/>
      <c r="H294" s="71"/>
      <c r="I294" s="71"/>
      <c r="J294" s="71"/>
      <c r="K294" s="71"/>
      <c r="L294" s="71"/>
      <c r="M294" s="51"/>
      <c r="N294" s="112"/>
    </row>
    <row r="295" spans="1:14" x14ac:dyDescent="0.55000000000000004">
      <c r="A295" s="77" t="s">
        <v>489</v>
      </c>
      <c r="B295" s="78" t="s">
        <v>275</v>
      </c>
      <c r="C295" s="32">
        <v>3</v>
      </c>
      <c r="D295" s="32" t="s">
        <v>824</v>
      </c>
      <c r="E295" s="70" t="s">
        <v>937</v>
      </c>
      <c r="F295" s="70" t="s">
        <v>805</v>
      </c>
      <c r="G295" s="71"/>
      <c r="H295" s="71"/>
      <c r="I295" s="71"/>
      <c r="J295" s="72"/>
      <c r="K295" s="71"/>
      <c r="L295" s="72"/>
      <c r="M295" s="32"/>
      <c r="N295" s="114"/>
    </row>
    <row r="296" spans="1:14" x14ac:dyDescent="0.55000000000000004">
      <c r="A296" s="77" t="s">
        <v>490</v>
      </c>
      <c r="B296" s="78" t="s">
        <v>276</v>
      </c>
      <c r="C296" s="32">
        <v>3</v>
      </c>
      <c r="D296" s="32" t="s">
        <v>824</v>
      </c>
      <c r="E296" s="70" t="s">
        <v>812</v>
      </c>
      <c r="F296" s="70" t="s">
        <v>805</v>
      </c>
      <c r="G296" s="71"/>
      <c r="H296" s="71"/>
      <c r="I296" s="71"/>
      <c r="J296" s="71"/>
      <c r="K296" s="71"/>
      <c r="L296" s="71"/>
      <c r="M296" s="51"/>
      <c r="N296" s="112"/>
    </row>
    <row r="297" spans="1:14" x14ac:dyDescent="0.55000000000000004">
      <c r="A297" s="78" t="s">
        <v>490</v>
      </c>
      <c r="B297" s="78" t="s">
        <v>276</v>
      </c>
      <c r="C297" s="70">
        <v>3</v>
      </c>
      <c r="D297" s="70" t="s">
        <v>824</v>
      </c>
      <c r="E297" s="70" t="s">
        <v>937</v>
      </c>
      <c r="F297" s="70" t="s">
        <v>805</v>
      </c>
      <c r="G297" s="71"/>
      <c r="H297" s="71"/>
      <c r="I297" s="71"/>
      <c r="K297" s="71"/>
    </row>
    <row r="298" spans="1:14" x14ac:dyDescent="0.55000000000000004">
      <c r="A298" s="77" t="s">
        <v>491</v>
      </c>
      <c r="B298" s="78" t="s">
        <v>277</v>
      </c>
      <c r="C298" s="32">
        <v>3</v>
      </c>
      <c r="D298" s="32" t="s">
        <v>824</v>
      </c>
      <c r="E298" s="70" t="s">
        <v>812</v>
      </c>
      <c r="F298" s="70" t="s">
        <v>805</v>
      </c>
      <c r="G298" s="71"/>
      <c r="H298" s="71"/>
      <c r="I298" s="71"/>
      <c r="J298" s="71"/>
      <c r="K298" s="71"/>
      <c r="L298" s="71"/>
      <c r="M298" s="51"/>
      <c r="N298" s="112"/>
    </row>
    <row r="299" spans="1:14" x14ac:dyDescent="0.55000000000000004">
      <c r="A299" s="78" t="s">
        <v>491</v>
      </c>
      <c r="B299" s="78" t="s">
        <v>277</v>
      </c>
      <c r="C299" s="70">
        <v>3</v>
      </c>
      <c r="D299" s="70" t="s">
        <v>824</v>
      </c>
      <c r="E299" s="70" t="s">
        <v>937</v>
      </c>
      <c r="F299" s="70" t="s">
        <v>805</v>
      </c>
      <c r="G299" s="71"/>
      <c r="H299" s="71"/>
      <c r="I299" s="71"/>
      <c r="K299" s="71"/>
    </row>
    <row r="300" spans="1:14" x14ac:dyDescent="0.55000000000000004">
      <c r="A300" s="77" t="s">
        <v>492</v>
      </c>
      <c r="B300" s="78" t="s">
        <v>278</v>
      </c>
      <c r="C300" s="32">
        <v>3</v>
      </c>
      <c r="D300" s="32" t="s">
        <v>824</v>
      </c>
      <c r="E300" s="70" t="s">
        <v>812</v>
      </c>
      <c r="F300" s="70" t="s">
        <v>805</v>
      </c>
      <c r="G300" s="71"/>
      <c r="H300" s="71"/>
      <c r="I300" s="71"/>
      <c r="J300" s="71"/>
      <c r="K300" s="71"/>
      <c r="L300" s="71"/>
      <c r="M300" s="51"/>
      <c r="N300" s="112"/>
    </row>
    <row r="301" spans="1:14" x14ac:dyDescent="0.55000000000000004">
      <c r="A301" s="78" t="s">
        <v>492</v>
      </c>
      <c r="B301" s="78" t="s">
        <v>278</v>
      </c>
      <c r="C301" s="70">
        <v>3</v>
      </c>
      <c r="D301" s="70" t="s">
        <v>824</v>
      </c>
      <c r="E301" s="70" t="s">
        <v>937</v>
      </c>
      <c r="F301" s="70" t="s">
        <v>805</v>
      </c>
      <c r="G301" s="71"/>
      <c r="H301" s="71"/>
      <c r="I301" s="71"/>
      <c r="K301" s="71"/>
    </row>
    <row r="302" spans="1:14" x14ac:dyDescent="0.55000000000000004">
      <c r="A302" s="77" t="s">
        <v>493</v>
      </c>
      <c r="B302" s="78" t="s">
        <v>279</v>
      </c>
      <c r="C302" s="32">
        <v>3</v>
      </c>
      <c r="D302" s="32" t="s">
        <v>824</v>
      </c>
      <c r="E302" s="70" t="s">
        <v>812</v>
      </c>
      <c r="F302" s="70" t="s">
        <v>805</v>
      </c>
      <c r="G302" s="71"/>
      <c r="H302" s="71"/>
      <c r="I302" s="71"/>
      <c r="J302" s="71"/>
      <c r="K302" s="71"/>
      <c r="L302" s="71"/>
      <c r="M302" s="51"/>
      <c r="N302" s="112"/>
    </row>
    <row r="303" spans="1:14" x14ac:dyDescent="0.55000000000000004">
      <c r="A303" s="78" t="s">
        <v>493</v>
      </c>
      <c r="B303" s="78" t="s">
        <v>659</v>
      </c>
      <c r="C303" s="70">
        <v>3</v>
      </c>
      <c r="D303" s="70" t="s">
        <v>824</v>
      </c>
      <c r="E303" s="70" t="s">
        <v>937</v>
      </c>
      <c r="F303" s="70" t="s">
        <v>805</v>
      </c>
      <c r="G303" s="71"/>
      <c r="H303" s="71"/>
      <c r="I303" s="71"/>
      <c r="K303" s="71"/>
    </row>
    <row r="304" spans="1:14" x14ac:dyDescent="0.55000000000000004">
      <c r="A304" s="77" t="s">
        <v>494</v>
      </c>
      <c r="B304" s="78" t="s">
        <v>280</v>
      </c>
      <c r="C304" s="32">
        <v>3</v>
      </c>
      <c r="D304" s="32" t="s">
        <v>824</v>
      </c>
      <c r="E304" s="70" t="s">
        <v>812</v>
      </c>
      <c r="F304" s="70" t="s">
        <v>805</v>
      </c>
      <c r="G304" s="71"/>
      <c r="H304" s="71"/>
      <c r="I304" s="71"/>
      <c r="J304" s="71"/>
      <c r="K304" s="71"/>
      <c r="L304" s="71"/>
      <c r="M304" s="51"/>
      <c r="N304" s="112"/>
    </row>
    <row r="305" spans="1:14" x14ac:dyDescent="0.55000000000000004">
      <c r="A305" s="78" t="s">
        <v>494</v>
      </c>
      <c r="B305" s="78" t="s">
        <v>280</v>
      </c>
      <c r="C305" s="70">
        <v>3</v>
      </c>
      <c r="D305" s="70" t="s">
        <v>824</v>
      </c>
      <c r="E305" s="70" t="s">
        <v>937</v>
      </c>
      <c r="F305" s="70" t="s">
        <v>805</v>
      </c>
      <c r="G305" s="71"/>
      <c r="H305" s="71"/>
      <c r="I305" s="71"/>
      <c r="K305" s="71"/>
    </row>
    <row r="306" spans="1:14" x14ac:dyDescent="0.55000000000000004">
      <c r="A306" s="77" t="s">
        <v>495</v>
      </c>
      <c r="B306" s="78" t="s">
        <v>281</v>
      </c>
      <c r="C306" s="32">
        <v>3</v>
      </c>
      <c r="D306" s="32" t="s">
        <v>824</v>
      </c>
      <c r="E306" s="70" t="s">
        <v>812</v>
      </c>
      <c r="F306" s="70" t="s">
        <v>805</v>
      </c>
      <c r="G306" s="71"/>
      <c r="H306" s="71"/>
      <c r="I306" s="71"/>
      <c r="J306" s="71"/>
      <c r="K306" s="71"/>
      <c r="L306" s="71"/>
      <c r="M306" s="51"/>
      <c r="N306" s="112"/>
    </row>
    <row r="307" spans="1:14" x14ac:dyDescent="0.55000000000000004">
      <c r="A307" s="78" t="s">
        <v>495</v>
      </c>
      <c r="B307" s="78" t="s">
        <v>281</v>
      </c>
      <c r="C307" s="70">
        <v>3</v>
      </c>
      <c r="D307" s="70" t="s">
        <v>824</v>
      </c>
      <c r="E307" s="70" t="s">
        <v>937</v>
      </c>
      <c r="F307" s="70" t="s">
        <v>805</v>
      </c>
      <c r="G307" s="71"/>
      <c r="H307" s="71"/>
      <c r="I307" s="71"/>
      <c r="K307" s="71"/>
    </row>
    <row r="308" spans="1:14" x14ac:dyDescent="0.55000000000000004">
      <c r="A308" s="77" t="s">
        <v>496</v>
      </c>
      <c r="B308" s="78" t="s">
        <v>282</v>
      </c>
      <c r="C308" s="32">
        <v>3</v>
      </c>
      <c r="D308" s="32" t="s">
        <v>824</v>
      </c>
      <c r="E308" s="70" t="s">
        <v>812</v>
      </c>
      <c r="F308" s="70" t="s">
        <v>805</v>
      </c>
      <c r="G308" s="71" t="s">
        <v>797</v>
      </c>
      <c r="H308" s="71"/>
      <c r="I308" s="71"/>
      <c r="J308" s="71"/>
      <c r="K308" s="71"/>
      <c r="L308" s="71"/>
      <c r="M308" s="51"/>
      <c r="N308" s="147" t="s">
        <v>1078</v>
      </c>
    </row>
    <row r="309" spans="1:14" x14ac:dyDescent="0.55000000000000004">
      <c r="A309" s="77" t="s">
        <v>497</v>
      </c>
      <c r="B309" s="78" t="s">
        <v>283</v>
      </c>
      <c r="C309" s="32">
        <v>3</v>
      </c>
      <c r="D309" s="32" t="s">
        <v>824</v>
      </c>
      <c r="E309" s="70" t="s">
        <v>812</v>
      </c>
      <c r="F309" s="70" t="s">
        <v>805</v>
      </c>
      <c r="G309" s="71"/>
      <c r="H309" s="71"/>
      <c r="I309" s="71"/>
      <c r="J309" s="71"/>
      <c r="K309" s="71"/>
      <c r="L309" s="71"/>
      <c r="M309" s="51"/>
      <c r="N309" s="112"/>
    </row>
    <row r="310" spans="1:14" x14ac:dyDescent="0.55000000000000004">
      <c r="A310" s="77" t="s">
        <v>498</v>
      </c>
      <c r="B310" s="78" t="s">
        <v>284</v>
      </c>
      <c r="C310" s="32">
        <v>3</v>
      </c>
      <c r="D310" s="32" t="s">
        <v>824</v>
      </c>
      <c r="E310" s="70" t="s">
        <v>812</v>
      </c>
      <c r="F310" s="70" t="s">
        <v>805</v>
      </c>
      <c r="G310" s="71"/>
      <c r="H310" s="71"/>
      <c r="I310" s="71"/>
      <c r="J310" s="71"/>
      <c r="K310" s="71"/>
      <c r="L310" s="71"/>
      <c r="M310" s="51"/>
      <c r="N310" s="112"/>
    </row>
    <row r="311" spans="1:14" x14ac:dyDescent="0.55000000000000004">
      <c r="A311" s="77" t="s">
        <v>499</v>
      </c>
      <c r="B311" s="78" t="s">
        <v>285</v>
      </c>
      <c r="C311" s="32">
        <v>3</v>
      </c>
      <c r="D311" s="32" t="s">
        <v>824</v>
      </c>
      <c r="E311" s="70" t="s">
        <v>812</v>
      </c>
      <c r="F311" s="70" t="s">
        <v>805</v>
      </c>
      <c r="G311" s="71"/>
      <c r="H311" s="71"/>
      <c r="I311" s="71"/>
      <c r="J311" s="71"/>
      <c r="K311" s="71"/>
      <c r="L311" s="71"/>
      <c r="M311" s="51"/>
      <c r="N311" s="112"/>
    </row>
    <row r="312" spans="1:14" x14ac:dyDescent="0.55000000000000004">
      <c r="A312" s="77" t="s">
        <v>500</v>
      </c>
      <c r="B312" s="78" t="s">
        <v>286</v>
      </c>
      <c r="C312" s="32">
        <v>3</v>
      </c>
      <c r="D312" s="32" t="s">
        <v>824</v>
      </c>
      <c r="E312" s="70" t="s">
        <v>812</v>
      </c>
      <c r="F312" s="70" t="s">
        <v>805</v>
      </c>
      <c r="G312" s="71"/>
      <c r="H312" s="71"/>
      <c r="I312" s="71"/>
      <c r="J312" s="71"/>
      <c r="K312" s="71"/>
      <c r="L312" s="71"/>
      <c r="M312" s="51"/>
      <c r="N312" s="112"/>
    </row>
    <row r="313" spans="1:14" x14ac:dyDescent="0.55000000000000004">
      <c r="A313" s="78" t="s">
        <v>500</v>
      </c>
      <c r="B313" s="78" t="s">
        <v>286</v>
      </c>
      <c r="C313" s="70">
        <v>3</v>
      </c>
      <c r="D313" s="70" t="s">
        <v>824</v>
      </c>
      <c r="E313" s="70" t="s">
        <v>937</v>
      </c>
      <c r="F313" s="70" t="s">
        <v>805</v>
      </c>
      <c r="G313" s="71"/>
      <c r="H313" s="71"/>
      <c r="I313" s="71"/>
      <c r="K313" s="71"/>
    </row>
    <row r="314" spans="1:14" x14ac:dyDescent="0.55000000000000004">
      <c r="A314" s="77" t="s">
        <v>501</v>
      </c>
      <c r="B314" s="78" t="s">
        <v>287</v>
      </c>
      <c r="C314" s="32">
        <v>3</v>
      </c>
      <c r="D314" s="32" t="s">
        <v>824</v>
      </c>
      <c r="E314" s="70" t="s">
        <v>812</v>
      </c>
      <c r="F314" s="70" t="s">
        <v>805</v>
      </c>
      <c r="G314" s="71"/>
      <c r="H314" s="71"/>
      <c r="I314" s="71"/>
      <c r="J314" s="71"/>
      <c r="K314" s="71"/>
      <c r="L314" s="71"/>
      <c r="M314" s="51"/>
      <c r="N314" s="112"/>
    </row>
    <row r="315" spans="1:14" x14ac:dyDescent="0.55000000000000004">
      <c r="A315" s="78" t="s">
        <v>501</v>
      </c>
      <c r="B315" s="78" t="s">
        <v>287</v>
      </c>
      <c r="C315" s="70">
        <v>3</v>
      </c>
      <c r="D315" s="70" t="s">
        <v>824</v>
      </c>
      <c r="E315" s="70" t="s">
        <v>937</v>
      </c>
      <c r="F315" s="70" t="s">
        <v>805</v>
      </c>
      <c r="G315" s="71"/>
      <c r="H315" s="71"/>
      <c r="I315" s="71"/>
      <c r="K315" s="71"/>
    </row>
    <row r="316" spans="1:14" x14ac:dyDescent="0.55000000000000004">
      <c r="A316" s="77" t="s">
        <v>502</v>
      </c>
      <c r="B316" s="78" t="s">
        <v>288</v>
      </c>
      <c r="C316" s="32">
        <v>3</v>
      </c>
      <c r="D316" s="32" t="s">
        <v>824</v>
      </c>
      <c r="E316" s="70" t="s">
        <v>812</v>
      </c>
      <c r="F316" s="70" t="s">
        <v>805</v>
      </c>
      <c r="G316" s="71"/>
      <c r="H316" s="71"/>
      <c r="I316" s="71"/>
      <c r="J316" s="71"/>
      <c r="K316" s="71"/>
      <c r="L316" s="71"/>
      <c r="M316" s="51"/>
      <c r="N316" s="112"/>
    </row>
    <row r="317" spans="1:14" x14ac:dyDescent="0.55000000000000004">
      <c r="A317" s="78" t="s">
        <v>502</v>
      </c>
      <c r="B317" s="78" t="s">
        <v>656</v>
      </c>
      <c r="C317" s="70">
        <v>3</v>
      </c>
      <c r="D317" s="70" t="s">
        <v>824</v>
      </c>
      <c r="E317" s="70" t="s">
        <v>937</v>
      </c>
      <c r="F317" s="70" t="s">
        <v>805</v>
      </c>
      <c r="G317" s="71"/>
      <c r="H317" s="71"/>
      <c r="I317" s="71"/>
      <c r="K317" s="71"/>
    </row>
    <row r="318" spans="1:14" x14ac:dyDescent="0.55000000000000004">
      <c r="A318" s="78" t="s">
        <v>376</v>
      </c>
      <c r="B318" s="78" t="s">
        <v>151</v>
      </c>
      <c r="C318" s="70">
        <v>3</v>
      </c>
      <c r="D318" s="32" t="s">
        <v>824</v>
      </c>
      <c r="E318" s="70" t="s">
        <v>799</v>
      </c>
      <c r="F318" s="70" t="s">
        <v>805</v>
      </c>
      <c r="G318" s="72" t="s">
        <v>371</v>
      </c>
      <c r="H318" s="72"/>
      <c r="I318" s="72"/>
      <c r="J318" s="72"/>
      <c r="K318" s="72"/>
      <c r="L318" s="72"/>
      <c r="N318" s="114"/>
    </row>
    <row r="319" spans="1:14" x14ac:dyDescent="0.55000000000000004">
      <c r="A319" s="78" t="s">
        <v>379</v>
      </c>
      <c r="B319" s="78" t="s">
        <v>152</v>
      </c>
      <c r="C319" s="70">
        <v>3</v>
      </c>
      <c r="D319" s="32" t="s">
        <v>824</v>
      </c>
      <c r="E319" s="70" t="s">
        <v>799</v>
      </c>
      <c r="F319" s="70" t="s">
        <v>805</v>
      </c>
      <c r="G319" s="72" t="s">
        <v>374</v>
      </c>
      <c r="H319" s="72"/>
      <c r="I319" s="72"/>
      <c r="J319" s="72"/>
      <c r="K319" s="72"/>
      <c r="L319" s="72"/>
      <c r="N319" s="114"/>
    </row>
    <row r="320" spans="1:14" x14ac:dyDescent="0.55000000000000004">
      <c r="A320" s="78" t="s">
        <v>378</v>
      </c>
      <c r="B320" s="78" t="s">
        <v>153</v>
      </c>
      <c r="C320" s="70">
        <v>3</v>
      </c>
      <c r="D320" s="32" t="s">
        <v>824</v>
      </c>
      <c r="E320" s="70" t="s">
        <v>799</v>
      </c>
      <c r="F320" s="70" t="s">
        <v>805</v>
      </c>
      <c r="G320" s="72" t="s">
        <v>374</v>
      </c>
      <c r="H320" s="72"/>
      <c r="I320" s="72"/>
      <c r="J320" s="72"/>
      <c r="K320" s="72"/>
      <c r="L320" s="72"/>
      <c r="N320" s="114"/>
    </row>
    <row r="321" spans="1:14" x14ac:dyDescent="0.55000000000000004">
      <c r="A321" s="78" t="s">
        <v>380</v>
      </c>
      <c r="B321" s="78" t="s">
        <v>154</v>
      </c>
      <c r="C321" s="32">
        <v>3</v>
      </c>
      <c r="D321" s="32" t="s">
        <v>824</v>
      </c>
      <c r="E321" s="70" t="s">
        <v>799</v>
      </c>
      <c r="F321" s="70" t="s">
        <v>805</v>
      </c>
      <c r="G321" s="72">
        <v>120</v>
      </c>
      <c r="H321" s="72" t="s">
        <v>377</v>
      </c>
      <c r="I321" s="72" t="s">
        <v>375</v>
      </c>
      <c r="J321" s="72" t="s">
        <v>374</v>
      </c>
      <c r="K321" s="72" t="s">
        <v>1049</v>
      </c>
      <c r="L321" s="72"/>
      <c r="N321" s="114"/>
    </row>
    <row r="322" spans="1:14" x14ac:dyDescent="0.55000000000000004">
      <c r="A322" s="78" t="s">
        <v>818</v>
      </c>
      <c r="B322" s="78" t="s">
        <v>819</v>
      </c>
      <c r="C322" s="32">
        <v>3</v>
      </c>
      <c r="D322" s="32" t="s">
        <v>824</v>
      </c>
      <c r="E322" s="70" t="s">
        <v>812</v>
      </c>
      <c r="F322" s="70" t="s">
        <v>805</v>
      </c>
      <c r="G322" s="70" t="s">
        <v>109</v>
      </c>
      <c r="H322" s="72"/>
      <c r="I322" s="72"/>
      <c r="J322" s="72"/>
      <c r="K322" s="72"/>
      <c r="L322" s="72"/>
      <c r="M322" s="32"/>
      <c r="N322" s="112"/>
    </row>
    <row r="323" spans="1:14" x14ac:dyDescent="0.55000000000000004">
      <c r="A323" s="78" t="s">
        <v>382</v>
      </c>
      <c r="B323" s="78" t="s">
        <v>165</v>
      </c>
      <c r="C323" s="70">
        <v>3</v>
      </c>
      <c r="D323" s="32" t="s">
        <v>824</v>
      </c>
      <c r="E323" s="70" t="s">
        <v>799</v>
      </c>
      <c r="F323" s="70" t="s">
        <v>794</v>
      </c>
      <c r="G323" s="72" t="s">
        <v>97</v>
      </c>
      <c r="H323" s="72"/>
      <c r="I323" s="72"/>
      <c r="J323" s="72"/>
      <c r="K323" s="72"/>
      <c r="L323" s="72"/>
      <c r="N323" s="114"/>
    </row>
    <row r="324" spans="1:14" x14ac:dyDescent="0.55000000000000004">
      <c r="A324" s="78" t="s">
        <v>382</v>
      </c>
      <c r="B324" s="78" t="s">
        <v>638</v>
      </c>
      <c r="C324" s="70">
        <v>3</v>
      </c>
      <c r="D324" s="70" t="s">
        <v>824</v>
      </c>
      <c r="E324" s="70" t="s">
        <v>935</v>
      </c>
      <c r="G324" s="71" t="s">
        <v>97</v>
      </c>
      <c r="H324" s="71"/>
      <c r="I324" s="71"/>
      <c r="K324" s="71"/>
    </row>
    <row r="325" spans="1:14" x14ac:dyDescent="0.55000000000000004">
      <c r="A325" s="78" t="s">
        <v>382</v>
      </c>
      <c r="B325" s="78" t="s">
        <v>165</v>
      </c>
      <c r="C325" s="70">
        <v>3</v>
      </c>
      <c r="D325" s="70" t="s">
        <v>824</v>
      </c>
      <c r="E325" s="70" t="s">
        <v>937</v>
      </c>
      <c r="G325" s="71" t="s">
        <v>97</v>
      </c>
      <c r="H325" s="71"/>
      <c r="I325" s="71"/>
      <c r="K325" s="71"/>
    </row>
    <row r="326" spans="1:14" x14ac:dyDescent="0.55000000000000004">
      <c r="A326" s="78" t="s">
        <v>381</v>
      </c>
      <c r="B326" s="78" t="s">
        <v>166</v>
      </c>
      <c r="C326" s="70">
        <v>3</v>
      </c>
      <c r="D326" s="32" t="s">
        <v>824</v>
      </c>
      <c r="E326" s="70" t="s">
        <v>799</v>
      </c>
      <c r="F326" s="70" t="s">
        <v>794</v>
      </c>
      <c r="G326" s="72" t="s">
        <v>97</v>
      </c>
      <c r="H326" s="72"/>
      <c r="I326" s="72"/>
      <c r="J326" s="72"/>
      <c r="K326" s="72"/>
      <c r="L326" s="72"/>
      <c r="N326" s="114"/>
    </row>
    <row r="327" spans="1:14" x14ac:dyDescent="0.55000000000000004">
      <c r="A327" s="78" t="s">
        <v>381</v>
      </c>
      <c r="B327" s="78" t="s">
        <v>166</v>
      </c>
      <c r="C327" s="70">
        <v>3</v>
      </c>
      <c r="D327" s="70" t="s">
        <v>824</v>
      </c>
      <c r="E327" s="70" t="s">
        <v>935</v>
      </c>
      <c r="G327" s="71" t="s">
        <v>97</v>
      </c>
      <c r="H327" s="71"/>
      <c r="I327" s="71"/>
      <c r="K327" s="71"/>
    </row>
    <row r="328" spans="1:14" x14ac:dyDescent="0.55000000000000004">
      <c r="A328" s="78" t="s">
        <v>381</v>
      </c>
      <c r="B328" s="78" t="s">
        <v>166</v>
      </c>
      <c r="C328" s="70">
        <v>3</v>
      </c>
      <c r="D328" s="70" t="s">
        <v>824</v>
      </c>
      <c r="E328" s="70" t="s">
        <v>935</v>
      </c>
      <c r="G328" s="71" t="s">
        <v>97</v>
      </c>
      <c r="H328" s="71"/>
      <c r="I328" s="71"/>
      <c r="K328" s="71"/>
    </row>
    <row r="329" spans="1:14" x14ac:dyDescent="0.55000000000000004">
      <c r="A329" s="78" t="s">
        <v>381</v>
      </c>
      <c r="B329" s="78" t="s">
        <v>166</v>
      </c>
      <c r="C329" s="70">
        <v>3</v>
      </c>
      <c r="D329" s="70" t="s">
        <v>824</v>
      </c>
      <c r="E329" s="70" t="s">
        <v>937</v>
      </c>
      <c r="G329" s="71" t="s">
        <v>97</v>
      </c>
      <c r="H329" s="71"/>
      <c r="I329" s="71"/>
      <c r="K329" s="71"/>
    </row>
    <row r="330" spans="1:14" x14ac:dyDescent="0.55000000000000004">
      <c r="A330" s="78" t="s">
        <v>384</v>
      </c>
      <c r="B330" s="78" t="s">
        <v>167</v>
      </c>
      <c r="C330" s="70">
        <v>3</v>
      </c>
      <c r="D330" s="32" t="s">
        <v>824</v>
      </c>
      <c r="E330" s="70" t="s">
        <v>799</v>
      </c>
      <c r="F330" s="70" t="s">
        <v>794</v>
      </c>
      <c r="G330" s="72" t="s">
        <v>84</v>
      </c>
      <c r="H330" s="72"/>
      <c r="I330" s="72"/>
      <c r="J330" s="72"/>
      <c r="K330" s="72"/>
      <c r="L330" s="72"/>
      <c r="N330" s="114"/>
    </row>
    <row r="331" spans="1:14" x14ac:dyDescent="0.55000000000000004">
      <c r="A331" s="78" t="s">
        <v>384</v>
      </c>
      <c r="B331" s="78" t="s">
        <v>167</v>
      </c>
      <c r="C331" s="70">
        <v>3</v>
      </c>
      <c r="D331" s="70" t="s">
        <v>824</v>
      </c>
      <c r="E331" s="70" t="s">
        <v>935</v>
      </c>
      <c r="G331" s="71" t="s">
        <v>84</v>
      </c>
      <c r="H331" s="71"/>
      <c r="I331" s="71"/>
      <c r="K331" s="71"/>
    </row>
    <row r="332" spans="1:14" x14ac:dyDescent="0.55000000000000004">
      <c r="A332" s="78" t="s">
        <v>383</v>
      </c>
      <c r="B332" s="78" t="s">
        <v>168</v>
      </c>
      <c r="C332" s="70">
        <v>3</v>
      </c>
      <c r="D332" s="32" t="s">
        <v>824</v>
      </c>
      <c r="E332" s="70" t="s">
        <v>799</v>
      </c>
      <c r="F332" s="70" t="s">
        <v>794</v>
      </c>
      <c r="G332" s="72" t="s">
        <v>382</v>
      </c>
      <c r="H332" s="72"/>
      <c r="I332" s="72"/>
      <c r="J332" s="72"/>
      <c r="K332" s="72"/>
      <c r="L332" s="72"/>
      <c r="N332" s="114"/>
    </row>
    <row r="333" spans="1:14" x14ac:dyDescent="0.55000000000000004">
      <c r="A333" s="78" t="s">
        <v>383</v>
      </c>
      <c r="B333" s="78" t="s">
        <v>639</v>
      </c>
      <c r="C333" s="70">
        <v>3</v>
      </c>
      <c r="D333" s="70" t="s">
        <v>824</v>
      </c>
      <c r="E333" s="70" t="s">
        <v>935</v>
      </c>
      <c r="G333" s="71" t="s">
        <v>382</v>
      </c>
      <c r="H333" s="71"/>
      <c r="I333" s="71"/>
      <c r="K333" s="71"/>
    </row>
    <row r="334" spans="1:14" x14ac:dyDescent="0.55000000000000004">
      <c r="A334" s="78" t="s">
        <v>383</v>
      </c>
      <c r="B334" s="78" t="s">
        <v>168</v>
      </c>
      <c r="C334" s="70">
        <v>3</v>
      </c>
      <c r="D334" s="70" t="s">
        <v>824</v>
      </c>
      <c r="E334" s="70" t="s">
        <v>937</v>
      </c>
      <c r="G334" s="71" t="s">
        <v>382</v>
      </c>
      <c r="H334" s="71"/>
      <c r="I334" s="71"/>
      <c r="K334" s="71"/>
    </row>
    <row r="335" spans="1:14" x14ac:dyDescent="0.55000000000000004">
      <c r="A335" s="77" t="s">
        <v>503</v>
      </c>
      <c r="B335" s="78" t="s">
        <v>289</v>
      </c>
      <c r="C335" s="32">
        <v>3</v>
      </c>
      <c r="D335" s="32" t="s">
        <v>824</v>
      </c>
      <c r="E335" s="70" t="s">
        <v>812</v>
      </c>
      <c r="F335" s="70" t="s">
        <v>794</v>
      </c>
      <c r="G335" s="72" t="s">
        <v>90</v>
      </c>
      <c r="H335" s="72" t="s">
        <v>84</v>
      </c>
      <c r="I335" s="72"/>
      <c r="J335" s="71"/>
      <c r="K335" s="71"/>
      <c r="L335" s="71"/>
      <c r="M335" s="51"/>
      <c r="N335" s="112"/>
    </row>
    <row r="336" spans="1:14" x14ac:dyDescent="0.55000000000000004">
      <c r="A336" s="77" t="s">
        <v>504</v>
      </c>
      <c r="B336" s="78" t="s">
        <v>290</v>
      </c>
      <c r="C336" s="32">
        <v>3</v>
      </c>
      <c r="D336" s="32" t="s">
        <v>824</v>
      </c>
      <c r="E336" s="70" t="s">
        <v>812</v>
      </c>
      <c r="F336" s="70" t="s">
        <v>794</v>
      </c>
      <c r="G336" s="72" t="s">
        <v>84</v>
      </c>
      <c r="H336" s="72"/>
      <c r="I336" s="72"/>
      <c r="J336" s="71"/>
      <c r="K336" s="71"/>
      <c r="L336" s="71"/>
      <c r="M336" s="51"/>
      <c r="N336" s="112"/>
    </row>
    <row r="337" spans="1:14" x14ac:dyDescent="0.55000000000000004">
      <c r="A337" s="77" t="s">
        <v>505</v>
      </c>
      <c r="B337" s="78" t="s">
        <v>291</v>
      </c>
      <c r="C337" s="32">
        <v>3</v>
      </c>
      <c r="D337" s="32" t="s">
        <v>824</v>
      </c>
      <c r="E337" s="70" t="s">
        <v>812</v>
      </c>
      <c r="F337" s="70" t="s">
        <v>794</v>
      </c>
      <c r="G337" s="72" t="s">
        <v>384</v>
      </c>
      <c r="H337" s="72"/>
      <c r="I337" s="72"/>
      <c r="J337" s="71"/>
      <c r="K337" s="71"/>
      <c r="L337" s="71"/>
      <c r="M337" s="51"/>
      <c r="N337" s="112"/>
    </row>
    <row r="338" spans="1:14" x14ac:dyDescent="0.55000000000000004">
      <c r="A338" s="77" t="s">
        <v>506</v>
      </c>
      <c r="B338" s="78" t="s">
        <v>814</v>
      </c>
      <c r="C338" s="32">
        <v>3</v>
      </c>
      <c r="D338" s="32" t="s">
        <v>824</v>
      </c>
      <c r="E338" s="70" t="s">
        <v>812</v>
      </c>
      <c r="F338" s="70" t="s">
        <v>794</v>
      </c>
      <c r="G338" s="72" t="s">
        <v>382</v>
      </c>
      <c r="H338" s="72"/>
      <c r="I338" s="72"/>
      <c r="J338" s="71"/>
      <c r="K338" s="71"/>
      <c r="L338" s="71"/>
      <c r="M338" s="51"/>
      <c r="N338" s="112"/>
    </row>
    <row r="339" spans="1:14" x14ac:dyDescent="0.55000000000000004">
      <c r="A339" s="78" t="s">
        <v>506</v>
      </c>
      <c r="B339" s="78" t="s">
        <v>292</v>
      </c>
      <c r="C339" s="70">
        <v>3</v>
      </c>
      <c r="D339" s="70" t="s">
        <v>824</v>
      </c>
      <c r="E339" s="70" t="s">
        <v>937</v>
      </c>
      <c r="G339" s="71" t="s">
        <v>382</v>
      </c>
      <c r="H339" s="71"/>
      <c r="I339" s="71"/>
      <c r="K339" s="71"/>
    </row>
    <row r="340" spans="1:14" x14ac:dyDescent="0.55000000000000004">
      <c r="A340" s="77" t="s">
        <v>507</v>
      </c>
      <c r="B340" s="78" t="s">
        <v>293</v>
      </c>
      <c r="C340" s="32">
        <v>3</v>
      </c>
      <c r="D340" s="32" t="s">
        <v>824</v>
      </c>
      <c r="E340" s="70" t="s">
        <v>812</v>
      </c>
      <c r="F340" s="70" t="s">
        <v>794</v>
      </c>
      <c r="G340" s="72" t="s">
        <v>97</v>
      </c>
      <c r="H340" s="71"/>
      <c r="I340" s="72"/>
      <c r="J340" s="71"/>
      <c r="K340" s="71"/>
      <c r="L340" s="71"/>
      <c r="M340" s="51"/>
      <c r="N340" s="112"/>
    </row>
    <row r="341" spans="1:14" x14ac:dyDescent="0.55000000000000004">
      <c r="A341" s="78" t="s">
        <v>385</v>
      </c>
      <c r="B341" s="78" t="s">
        <v>169</v>
      </c>
      <c r="C341" s="70">
        <v>3</v>
      </c>
      <c r="D341" s="32" t="s">
        <v>824</v>
      </c>
      <c r="E341" s="70" t="s">
        <v>799</v>
      </c>
      <c r="F341" s="70" t="s">
        <v>794</v>
      </c>
      <c r="G341" s="72" t="s">
        <v>383</v>
      </c>
      <c r="H341" s="71">
        <v>118</v>
      </c>
      <c r="I341" s="72"/>
      <c r="J341" s="72"/>
      <c r="K341" s="72"/>
      <c r="L341" s="72"/>
      <c r="N341" s="114"/>
    </row>
    <row r="342" spans="1:14" x14ac:dyDescent="0.55000000000000004">
      <c r="A342" s="78" t="s">
        <v>385</v>
      </c>
      <c r="B342" s="78" t="s">
        <v>640</v>
      </c>
      <c r="C342" s="70">
        <v>3</v>
      </c>
      <c r="D342" s="70" t="s">
        <v>824</v>
      </c>
      <c r="E342" s="70" t="s">
        <v>935</v>
      </c>
      <c r="G342" s="71" t="s">
        <v>383</v>
      </c>
      <c r="H342" s="71">
        <v>118</v>
      </c>
      <c r="I342" s="71"/>
      <c r="K342" s="71"/>
    </row>
    <row r="343" spans="1:14" x14ac:dyDescent="0.55000000000000004">
      <c r="A343" s="78" t="s">
        <v>387</v>
      </c>
      <c r="B343" s="78" t="s">
        <v>170</v>
      </c>
      <c r="C343" s="70">
        <v>3</v>
      </c>
      <c r="D343" s="32" t="s">
        <v>824</v>
      </c>
      <c r="E343" s="70" t="s">
        <v>799</v>
      </c>
      <c r="F343" s="70" t="s">
        <v>794</v>
      </c>
      <c r="G343" s="72" t="s">
        <v>99</v>
      </c>
      <c r="H343" s="72"/>
      <c r="I343" s="72"/>
      <c r="J343" s="72"/>
      <c r="K343" s="72"/>
      <c r="L343" s="72"/>
      <c r="N343" s="114"/>
    </row>
    <row r="344" spans="1:14" x14ac:dyDescent="0.55000000000000004">
      <c r="A344" s="78" t="s">
        <v>387</v>
      </c>
      <c r="B344" s="78" t="s">
        <v>170</v>
      </c>
      <c r="C344" s="70">
        <v>3</v>
      </c>
      <c r="D344" s="70" t="s">
        <v>824</v>
      </c>
      <c r="E344" s="70" t="s">
        <v>937</v>
      </c>
      <c r="G344" s="71" t="s">
        <v>99</v>
      </c>
      <c r="H344" s="71"/>
      <c r="I344" s="71"/>
      <c r="K344" s="71"/>
    </row>
    <row r="345" spans="1:14" x14ac:dyDescent="0.55000000000000004">
      <c r="A345" s="78" t="s">
        <v>386</v>
      </c>
      <c r="B345" s="78" t="s">
        <v>171</v>
      </c>
      <c r="C345" s="70">
        <v>3</v>
      </c>
      <c r="D345" s="32" t="s">
        <v>824</v>
      </c>
      <c r="E345" s="70" t="s">
        <v>799</v>
      </c>
      <c r="F345" s="70" t="s">
        <v>794</v>
      </c>
      <c r="G345" s="72" t="s">
        <v>383</v>
      </c>
      <c r="H345" s="72"/>
      <c r="I345" s="72"/>
      <c r="J345" s="72"/>
      <c r="K345" s="72"/>
      <c r="L345" s="72"/>
      <c r="N345" s="114"/>
    </row>
    <row r="346" spans="1:14" x14ac:dyDescent="0.55000000000000004">
      <c r="A346" s="78" t="s">
        <v>388</v>
      </c>
      <c r="B346" s="78" t="s">
        <v>172</v>
      </c>
      <c r="C346" s="70">
        <v>3</v>
      </c>
      <c r="D346" s="32" t="s">
        <v>824</v>
      </c>
      <c r="E346" s="70" t="s">
        <v>799</v>
      </c>
      <c r="F346" s="70" t="s">
        <v>794</v>
      </c>
      <c r="G346" s="72" t="s">
        <v>105</v>
      </c>
      <c r="H346" s="72" t="s">
        <v>383</v>
      </c>
      <c r="I346" s="72"/>
      <c r="J346" s="72"/>
      <c r="K346" s="72"/>
      <c r="L346" s="72"/>
      <c r="N346" s="114"/>
    </row>
    <row r="347" spans="1:14" x14ac:dyDescent="0.55000000000000004">
      <c r="A347" s="78" t="s">
        <v>389</v>
      </c>
      <c r="B347" s="78" t="s">
        <v>173</v>
      </c>
      <c r="C347" s="70">
        <v>3</v>
      </c>
      <c r="D347" s="32" t="s">
        <v>824</v>
      </c>
      <c r="E347" s="70" t="s">
        <v>799</v>
      </c>
      <c r="F347" s="70" t="s">
        <v>794</v>
      </c>
      <c r="G347" s="72" t="s">
        <v>383</v>
      </c>
      <c r="H347" s="72"/>
      <c r="I347" s="72"/>
      <c r="J347" s="72"/>
      <c r="K347" s="72"/>
      <c r="L347" s="72"/>
      <c r="N347" s="114"/>
    </row>
    <row r="348" spans="1:14" x14ac:dyDescent="0.55000000000000004">
      <c r="A348" s="77" t="s">
        <v>508</v>
      </c>
      <c r="B348" s="78" t="s">
        <v>294</v>
      </c>
      <c r="C348" s="32">
        <v>3</v>
      </c>
      <c r="D348" s="32" t="s">
        <v>824</v>
      </c>
      <c r="E348" s="70" t="s">
        <v>812</v>
      </c>
      <c r="F348" s="70" t="s">
        <v>794</v>
      </c>
      <c r="G348" s="71" t="s">
        <v>381</v>
      </c>
      <c r="H348" s="71"/>
      <c r="I348" s="71"/>
      <c r="J348" s="71"/>
      <c r="K348" s="71"/>
      <c r="L348" s="71"/>
      <c r="M348" s="51"/>
      <c r="N348" s="112"/>
    </row>
    <row r="349" spans="1:14" x14ac:dyDescent="0.55000000000000004">
      <c r="A349" s="78" t="s">
        <v>508</v>
      </c>
      <c r="B349" s="78" t="s">
        <v>294</v>
      </c>
      <c r="C349" s="70">
        <v>3</v>
      </c>
      <c r="D349" s="70" t="s">
        <v>824</v>
      </c>
      <c r="E349" s="70" t="s">
        <v>935</v>
      </c>
      <c r="G349" s="71" t="s">
        <v>381</v>
      </c>
      <c r="H349" s="71"/>
      <c r="I349" s="71"/>
      <c r="K349" s="71"/>
    </row>
    <row r="350" spans="1:14" x14ac:dyDescent="0.55000000000000004">
      <c r="A350" s="78" t="s">
        <v>508</v>
      </c>
      <c r="B350" s="78" t="s">
        <v>294</v>
      </c>
      <c r="C350" s="70">
        <v>3</v>
      </c>
      <c r="D350" s="70" t="s">
        <v>824</v>
      </c>
      <c r="E350" s="70" t="s">
        <v>937</v>
      </c>
      <c r="G350" s="71" t="s">
        <v>381</v>
      </c>
      <c r="H350" s="71"/>
      <c r="I350" s="71"/>
      <c r="K350" s="71"/>
    </row>
    <row r="351" spans="1:14" x14ac:dyDescent="0.55000000000000004">
      <c r="A351" s="77" t="s">
        <v>509</v>
      </c>
      <c r="B351" s="78" t="s">
        <v>295</v>
      </c>
      <c r="C351" s="32">
        <v>3</v>
      </c>
      <c r="D351" s="32" t="s">
        <v>824</v>
      </c>
      <c r="E351" s="70" t="s">
        <v>812</v>
      </c>
      <c r="F351" s="70" t="s">
        <v>794</v>
      </c>
      <c r="G351" s="71" t="s">
        <v>84</v>
      </c>
      <c r="H351" s="71" t="s">
        <v>383</v>
      </c>
      <c r="I351" s="71"/>
      <c r="J351" s="71"/>
      <c r="K351" s="71"/>
      <c r="L351" s="71"/>
      <c r="M351" s="51"/>
      <c r="N351" s="112"/>
    </row>
    <row r="352" spans="1:14" x14ac:dyDescent="0.55000000000000004">
      <c r="A352" s="77" t="s">
        <v>510</v>
      </c>
      <c r="B352" s="78" t="s">
        <v>296</v>
      </c>
      <c r="C352" s="32">
        <v>3</v>
      </c>
      <c r="D352" s="32" t="s">
        <v>824</v>
      </c>
      <c r="E352" s="70" t="s">
        <v>812</v>
      </c>
      <c r="F352" s="70" t="s">
        <v>794</v>
      </c>
      <c r="G352" s="71" t="s">
        <v>792</v>
      </c>
      <c r="H352" s="71" t="s">
        <v>793</v>
      </c>
      <c r="I352" s="71"/>
      <c r="J352" s="71"/>
      <c r="K352" s="71"/>
      <c r="L352" s="71"/>
      <c r="M352" s="51"/>
      <c r="N352" s="112"/>
    </row>
    <row r="353" spans="1:14" x14ac:dyDescent="0.55000000000000004">
      <c r="A353" s="77" t="s">
        <v>511</v>
      </c>
      <c r="B353" s="78" t="s">
        <v>297</v>
      </c>
      <c r="C353" s="32">
        <v>3</v>
      </c>
      <c r="D353" s="32" t="s">
        <v>824</v>
      </c>
      <c r="E353" s="70" t="s">
        <v>812</v>
      </c>
      <c r="F353" s="70" t="s">
        <v>794</v>
      </c>
      <c r="G353" s="71">
        <v>118</v>
      </c>
      <c r="H353" s="81" t="s">
        <v>109</v>
      </c>
      <c r="J353" s="71"/>
      <c r="K353" s="71"/>
      <c r="L353" s="71"/>
      <c r="M353" s="51"/>
      <c r="N353" s="112"/>
    </row>
    <row r="354" spans="1:14" x14ac:dyDescent="0.55000000000000004">
      <c r="A354" s="77" t="s">
        <v>512</v>
      </c>
      <c r="B354" s="78" t="s">
        <v>298</v>
      </c>
      <c r="C354" s="32">
        <v>3</v>
      </c>
      <c r="D354" s="32" t="s">
        <v>824</v>
      </c>
      <c r="E354" s="70" t="s">
        <v>812</v>
      </c>
      <c r="F354" s="70" t="s">
        <v>794</v>
      </c>
      <c r="G354" s="71">
        <v>118</v>
      </c>
      <c r="H354" s="71" t="s">
        <v>105</v>
      </c>
      <c r="I354" s="71" t="s">
        <v>1086</v>
      </c>
      <c r="J354" s="71"/>
      <c r="K354" s="71"/>
      <c r="L354" s="71"/>
      <c r="M354" s="51"/>
      <c r="N354" s="112"/>
    </row>
    <row r="355" spans="1:14" x14ac:dyDescent="0.55000000000000004">
      <c r="A355" s="77" t="s">
        <v>513</v>
      </c>
      <c r="B355" s="78" t="s">
        <v>299</v>
      </c>
      <c r="C355" s="32">
        <v>3</v>
      </c>
      <c r="D355" s="32" t="s">
        <v>824</v>
      </c>
      <c r="E355" s="70" t="s">
        <v>812</v>
      </c>
      <c r="F355" s="70" t="s">
        <v>794</v>
      </c>
      <c r="G355" s="71" t="s">
        <v>792</v>
      </c>
      <c r="H355" s="71" t="s">
        <v>793</v>
      </c>
      <c r="I355" s="71"/>
      <c r="J355" s="71"/>
      <c r="K355" s="71"/>
      <c r="L355" s="71"/>
      <c r="M355" s="51"/>
      <c r="N355" s="112"/>
    </row>
    <row r="356" spans="1:14" x14ac:dyDescent="0.55000000000000004">
      <c r="A356" s="78" t="s">
        <v>390</v>
      </c>
      <c r="B356" s="78" t="s">
        <v>175</v>
      </c>
      <c r="C356" s="70">
        <v>3</v>
      </c>
      <c r="D356" s="32" t="s">
        <v>824</v>
      </c>
      <c r="E356" s="70" t="s">
        <v>799</v>
      </c>
      <c r="F356" s="70" t="s">
        <v>809</v>
      </c>
      <c r="G356" s="71" t="s">
        <v>84</v>
      </c>
      <c r="H356" s="71" t="s">
        <v>90</v>
      </c>
      <c r="I356" s="72"/>
      <c r="J356" s="72"/>
      <c r="K356" s="72"/>
      <c r="L356" s="72"/>
      <c r="N356" s="114"/>
    </row>
    <row r="357" spans="1:14" x14ac:dyDescent="0.55000000000000004">
      <c r="A357" s="78" t="s">
        <v>390</v>
      </c>
      <c r="B357" s="78" t="s">
        <v>175</v>
      </c>
      <c r="C357" s="70">
        <v>3</v>
      </c>
      <c r="D357" s="70" t="s">
        <v>824</v>
      </c>
      <c r="E357" s="70" t="s">
        <v>935</v>
      </c>
      <c r="F357" s="70" t="s">
        <v>809</v>
      </c>
      <c r="G357" s="71" t="s">
        <v>84</v>
      </c>
      <c r="H357" s="71" t="s">
        <v>90</v>
      </c>
      <c r="I357" s="71"/>
      <c r="K357" s="71"/>
    </row>
    <row r="358" spans="1:14" x14ac:dyDescent="0.55000000000000004">
      <c r="A358" s="78" t="s">
        <v>392</v>
      </c>
      <c r="B358" s="78" t="s">
        <v>176</v>
      </c>
      <c r="C358" s="70">
        <v>3</v>
      </c>
      <c r="D358" s="32" t="s">
        <v>824</v>
      </c>
      <c r="E358" s="70" t="s">
        <v>799</v>
      </c>
      <c r="F358" s="70" t="s">
        <v>809</v>
      </c>
      <c r="G358" s="71" t="s">
        <v>84</v>
      </c>
      <c r="H358" s="72"/>
      <c r="I358" s="72"/>
      <c r="J358" s="72"/>
      <c r="K358" s="72"/>
      <c r="L358" s="72"/>
      <c r="N358" s="114"/>
    </row>
    <row r="359" spans="1:14" x14ac:dyDescent="0.55000000000000004">
      <c r="A359" s="78" t="s">
        <v>392</v>
      </c>
      <c r="B359" s="78" t="s">
        <v>176</v>
      </c>
      <c r="C359" s="70">
        <v>3</v>
      </c>
      <c r="D359" s="70" t="s">
        <v>824</v>
      </c>
      <c r="E359" s="70" t="s">
        <v>935</v>
      </c>
      <c r="F359" s="70" t="s">
        <v>809</v>
      </c>
      <c r="G359" s="71" t="s">
        <v>84</v>
      </c>
      <c r="H359" s="71"/>
      <c r="I359" s="71"/>
      <c r="K359" s="71"/>
    </row>
    <row r="360" spans="1:14" x14ac:dyDescent="0.55000000000000004">
      <c r="A360" s="78" t="s">
        <v>391</v>
      </c>
      <c r="B360" s="78" t="s">
        <v>177</v>
      </c>
      <c r="C360" s="70">
        <v>3</v>
      </c>
      <c r="D360" s="32" t="s">
        <v>824</v>
      </c>
      <c r="E360" s="70" t="s">
        <v>799</v>
      </c>
      <c r="F360" s="70" t="s">
        <v>809</v>
      </c>
      <c r="G360" s="71" t="s">
        <v>84</v>
      </c>
      <c r="H360" s="72"/>
      <c r="I360" s="72"/>
      <c r="J360" s="72"/>
      <c r="K360" s="72"/>
      <c r="L360" s="72"/>
      <c r="N360" s="114"/>
    </row>
    <row r="361" spans="1:14" x14ac:dyDescent="0.55000000000000004">
      <c r="A361" s="78" t="s">
        <v>391</v>
      </c>
      <c r="B361" s="78" t="s">
        <v>177</v>
      </c>
      <c r="C361" s="70">
        <v>3</v>
      </c>
      <c r="D361" s="70" t="s">
        <v>824</v>
      </c>
      <c r="E361" s="70" t="s">
        <v>935</v>
      </c>
      <c r="F361" s="70" t="s">
        <v>809</v>
      </c>
      <c r="G361" s="71" t="s">
        <v>84</v>
      </c>
      <c r="H361" s="71"/>
      <c r="I361" s="71"/>
      <c r="K361" s="71"/>
    </row>
    <row r="362" spans="1:14" x14ac:dyDescent="0.55000000000000004">
      <c r="A362" s="78" t="s">
        <v>394</v>
      </c>
      <c r="B362" s="78" t="s">
        <v>178</v>
      </c>
      <c r="C362" s="70">
        <v>3</v>
      </c>
      <c r="D362" s="32" t="s">
        <v>824</v>
      </c>
      <c r="E362" s="70" t="s">
        <v>799</v>
      </c>
      <c r="F362" s="70" t="s">
        <v>809</v>
      </c>
      <c r="G362" s="71">
        <v>75</v>
      </c>
      <c r="H362" s="71" t="s">
        <v>84</v>
      </c>
      <c r="I362" s="72"/>
      <c r="J362" s="72"/>
      <c r="K362" s="72"/>
      <c r="L362" s="72"/>
      <c r="N362" s="114"/>
    </row>
    <row r="363" spans="1:14" x14ac:dyDescent="0.55000000000000004">
      <c r="A363" s="78" t="s">
        <v>394</v>
      </c>
      <c r="B363" s="78" t="s">
        <v>178</v>
      </c>
      <c r="C363" s="70">
        <v>3</v>
      </c>
      <c r="D363" s="70" t="s">
        <v>824</v>
      </c>
      <c r="E363" s="70" t="s">
        <v>935</v>
      </c>
      <c r="F363" s="70" t="s">
        <v>809</v>
      </c>
      <c r="G363" s="71">
        <v>75</v>
      </c>
      <c r="H363" s="71" t="s">
        <v>84</v>
      </c>
      <c r="I363" s="71"/>
      <c r="K363" s="71"/>
    </row>
    <row r="364" spans="1:14" x14ac:dyDescent="0.55000000000000004">
      <c r="A364" s="78" t="s">
        <v>393</v>
      </c>
      <c r="B364" s="78" t="s">
        <v>179</v>
      </c>
      <c r="C364" s="70">
        <v>3</v>
      </c>
      <c r="D364" s="32" t="s">
        <v>824</v>
      </c>
      <c r="E364" s="70" t="s">
        <v>799</v>
      </c>
      <c r="F364" s="70" t="s">
        <v>809</v>
      </c>
      <c r="G364" s="71" t="s">
        <v>84</v>
      </c>
      <c r="H364" s="72"/>
      <c r="I364" s="72"/>
      <c r="J364" s="72"/>
      <c r="K364" s="72"/>
      <c r="L364" s="72"/>
      <c r="N364" s="114"/>
    </row>
    <row r="365" spans="1:14" x14ac:dyDescent="0.55000000000000004">
      <c r="A365" s="78" t="s">
        <v>395</v>
      </c>
      <c r="B365" s="78" t="s">
        <v>180</v>
      </c>
      <c r="C365" s="70">
        <v>3</v>
      </c>
      <c r="D365" s="32" t="s">
        <v>824</v>
      </c>
      <c r="E365" s="70" t="s">
        <v>799</v>
      </c>
      <c r="F365" s="70" t="s">
        <v>809</v>
      </c>
      <c r="G365" s="71" t="s">
        <v>84</v>
      </c>
      <c r="H365" s="72"/>
      <c r="I365" s="72"/>
      <c r="J365" s="72"/>
      <c r="K365" s="72"/>
      <c r="L365" s="72"/>
      <c r="N365" s="114"/>
    </row>
    <row r="366" spans="1:14" x14ac:dyDescent="0.55000000000000004">
      <c r="A366" s="77" t="s">
        <v>514</v>
      </c>
      <c r="B366" s="78" t="s">
        <v>315</v>
      </c>
      <c r="C366" s="32">
        <v>3</v>
      </c>
      <c r="D366" s="32" t="s">
        <v>824</v>
      </c>
      <c r="E366" s="70" t="s">
        <v>812</v>
      </c>
      <c r="F366" s="70" t="s">
        <v>809</v>
      </c>
      <c r="G366" s="71" t="s">
        <v>84</v>
      </c>
      <c r="H366" s="71"/>
      <c r="I366" s="71"/>
      <c r="J366" s="71"/>
      <c r="K366" s="71"/>
      <c r="L366" s="71"/>
      <c r="M366" s="51"/>
      <c r="N366" s="112"/>
    </row>
    <row r="367" spans="1:14" x14ac:dyDescent="0.55000000000000004">
      <c r="A367" s="77" t="s">
        <v>515</v>
      </c>
      <c r="B367" s="78" t="s">
        <v>316</v>
      </c>
      <c r="C367" s="32">
        <v>3</v>
      </c>
      <c r="D367" s="32" t="s">
        <v>824</v>
      </c>
      <c r="E367" s="70" t="s">
        <v>812</v>
      </c>
      <c r="F367" s="70" t="s">
        <v>809</v>
      </c>
      <c r="G367" s="71" t="s">
        <v>84</v>
      </c>
      <c r="H367" s="71"/>
      <c r="I367" s="71"/>
      <c r="J367" s="71"/>
      <c r="K367" s="71"/>
      <c r="L367" s="71"/>
      <c r="M367" s="51"/>
      <c r="N367" s="112"/>
    </row>
    <row r="368" spans="1:14" x14ac:dyDescent="0.55000000000000004">
      <c r="A368" s="77" t="s">
        <v>516</v>
      </c>
      <c r="B368" s="78" t="s">
        <v>317</v>
      </c>
      <c r="C368" s="32">
        <v>3</v>
      </c>
      <c r="D368" s="32" t="s">
        <v>824</v>
      </c>
      <c r="E368" s="70" t="s">
        <v>812</v>
      </c>
      <c r="F368" s="70" t="s">
        <v>809</v>
      </c>
      <c r="G368" s="71" t="s">
        <v>393</v>
      </c>
      <c r="H368" s="71"/>
      <c r="I368" s="71"/>
      <c r="J368" s="71"/>
      <c r="K368" s="71"/>
      <c r="L368" s="71"/>
      <c r="M368" s="51"/>
      <c r="N368" s="112"/>
    </row>
    <row r="369" spans="1:14" x14ac:dyDescent="0.55000000000000004">
      <c r="A369" s="77" t="s">
        <v>517</v>
      </c>
      <c r="B369" s="78" t="s">
        <v>318</v>
      </c>
      <c r="C369" s="32">
        <v>3</v>
      </c>
      <c r="D369" s="32" t="s">
        <v>824</v>
      </c>
      <c r="E369" s="70" t="s">
        <v>812</v>
      </c>
      <c r="F369" s="70" t="s">
        <v>809</v>
      </c>
      <c r="G369" s="71" t="s">
        <v>392</v>
      </c>
      <c r="H369" s="71"/>
      <c r="I369" s="71"/>
      <c r="J369" s="71"/>
      <c r="K369" s="71"/>
      <c r="L369" s="71"/>
      <c r="M369" s="51"/>
      <c r="N369" s="112"/>
    </row>
    <row r="370" spans="1:14" x14ac:dyDescent="0.55000000000000004">
      <c r="A370" s="78" t="s">
        <v>517</v>
      </c>
      <c r="B370" s="78" t="s">
        <v>318</v>
      </c>
      <c r="C370" s="70">
        <v>3</v>
      </c>
      <c r="D370" s="70" t="s">
        <v>824</v>
      </c>
      <c r="E370" s="70" t="s">
        <v>937</v>
      </c>
      <c r="G370" s="71" t="s">
        <v>392</v>
      </c>
      <c r="H370" s="71"/>
      <c r="I370" s="71"/>
      <c r="K370" s="71"/>
    </row>
    <row r="371" spans="1:14" x14ac:dyDescent="0.55000000000000004">
      <c r="A371" s="77" t="s">
        <v>518</v>
      </c>
      <c r="B371" s="78" t="s">
        <v>319</v>
      </c>
      <c r="C371" s="32">
        <v>3</v>
      </c>
      <c r="D371" s="32" t="s">
        <v>824</v>
      </c>
      <c r="E371" s="70" t="s">
        <v>812</v>
      </c>
      <c r="F371" s="70" t="s">
        <v>809</v>
      </c>
      <c r="G371" s="71" t="s">
        <v>392</v>
      </c>
      <c r="H371" s="71"/>
      <c r="I371" s="71"/>
      <c r="J371" s="71"/>
      <c r="K371" s="71"/>
      <c r="L371" s="71"/>
      <c r="M371" s="51"/>
      <c r="N371" s="112"/>
    </row>
    <row r="372" spans="1:14" x14ac:dyDescent="0.55000000000000004">
      <c r="A372" s="78" t="s">
        <v>518</v>
      </c>
      <c r="B372" s="78" t="s">
        <v>319</v>
      </c>
      <c r="C372" s="70">
        <v>3</v>
      </c>
      <c r="D372" s="70" t="s">
        <v>824</v>
      </c>
      <c r="E372" s="70" t="s">
        <v>937</v>
      </c>
      <c r="G372" s="71" t="s">
        <v>392</v>
      </c>
      <c r="H372" s="71"/>
      <c r="I372" s="71"/>
      <c r="K372" s="71"/>
    </row>
    <row r="373" spans="1:14" x14ac:dyDescent="0.55000000000000004">
      <c r="A373" s="77" t="s">
        <v>519</v>
      </c>
      <c r="B373" s="78" t="s">
        <v>320</v>
      </c>
      <c r="C373" s="32">
        <v>3</v>
      </c>
      <c r="D373" s="32" t="s">
        <v>824</v>
      </c>
      <c r="E373" s="70" t="s">
        <v>812</v>
      </c>
      <c r="F373" s="70" t="s">
        <v>809</v>
      </c>
      <c r="G373" s="71" t="s">
        <v>84</v>
      </c>
      <c r="H373" s="71"/>
      <c r="I373" s="71"/>
      <c r="J373" s="71"/>
      <c r="K373" s="71"/>
      <c r="L373" s="71"/>
      <c r="M373" s="51"/>
      <c r="N373" s="112"/>
    </row>
    <row r="374" spans="1:14" x14ac:dyDescent="0.55000000000000004">
      <c r="A374" s="78" t="s">
        <v>519</v>
      </c>
      <c r="B374" s="78" t="s">
        <v>320</v>
      </c>
      <c r="C374" s="70">
        <v>3</v>
      </c>
      <c r="D374" s="70" t="s">
        <v>824</v>
      </c>
      <c r="E374" s="70" t="s">
        <v>937</v>
      </c>
      <c r="G374" s="71" t="s">
        <v>84</v>
      </c>
      <c r="H374" s="71"/>
      <c r="I374" s="71"/>
      <c r="K374" s="71"/>
    </row>
    <row r="375" spans="1:14" x14ac:dyDescent="0.55000000000000004">
      <c r="A375" s="77" t="s">
        <v>520</v>
      </c>
      <c r="B375" s="78" t="s">
        <v>321</v>
      </c>
      <c r="C375" s="32">
        <v>3</v>
      </c>
      <c r="D375" s="32" t="s">
        <v>824</v>
      </c>
      <c r="E375" s="70" t="s">
        <v>812</v>
      </c>
      <c r="F375" s="70" t="s">
        <v>809</v>
      </c>
      <c r="G375" s="71" t="s">
        <v>84</v>
      </c>
      <c r="H375" s="71"/>
      <c r="I375" s="71"/>
      <c r="J375" s="71"/>
      <c r="K375" s="71"/>
      <c r="L375" s="71"/>
      <c r="M375" s="51"/>
      <c r="N375" s="112"/>
    </row>
    <row r="376" spans="1:14" x14ac:dyDescent="0.55000000000000004">
      <c r="A376" s="78" t="s">
        <v>520</v>
      </c>
      <c r="B376" s="78" t="s">
        <v>321</v>
      </c>
      <c r="C376" s="70">
        <v>3</v>
      </c>
      <c r="D376" s="70" t="s">
        <v>824</v>
      </c>
      <c r="E376" s="70" t="s">
        <v>937</v>
      </c>
      <c r="G376" s="71" t="s">
        <v>84</v>
      </c>
      <c r="H376" s="71"/>
      <c r="I376" s="71"/>
      <c r="K376" s="71"/>
    </row>
    <row r="377" spans="1:14" x14ac:dyDescent="0.55000000000000004">
      <c r="A377" s="78" t="s">
        <v>397</v>
      </c>
      <c r="B377" s="78" t="s">
        <v>181</v>
      </c>
      <c r="C377" s="70">
        <v>3</v>
      </c>
      <c r="D377" s="32" t="s">
        <v>824</v>
      </c>
      <c r="E377" s="70" t="s">
        <v>799</v>
      </c>
      <c r="F377" s="70" t="s">
        <v>809</v>
      </c>
      <c r="G377" s="72">
        <v>90</v>
      </c>
      <c r="H377" s="71" t="s">
        <v>84</v>
      </c>
      <c r="I377" s="72" t="s">
        <v>105</v>
      </c>
      <c r="J377" s="72"/>
      <c r="K377" s="72"/>
      <c r="L377" s="72"/>
      <c r="N377" s="114"/>
    </row>
    <row r="378" spans="1:14" x14ac:dyDescent="0.55000000000000004">
      <c r="A378" s="78" t="s">
        <v>396</v>
      </c>
      <c r="B378" s="78" t="s">
        <v>182</v>
      </c>
      <c r="C378" s="70">
        <v>3</v>
      </c>
      <c r="D378" s="32" t="s">
        <v>824</v>
      </c>
      <c r="E378" s="70" t="s">
        <v>799</v>
      </c>
      <c r="F378" s="70" t="s">
        <v>809</v>
      </c>
      <c r="G378" s="71">
        <v>75</v>
      </c>
      <c r="H378" s="71" t="s">
        <v>84</v>
      </c>
      <c r="I378" s="72"/>
      <c r="J378" s="72"/>
      <c r="K378" s="72"/>
      <c r="L378" s="72"/>
      <c r="N378" s="114"/>
    </row>
    <row r="379" spans="1:14" x14ac:dyDescent="0.55000000000000004">
      <c r="A379" s="78" t="s">
        <v>396</v>
      </c>
      <c r="B379" s="78" t="s">
        <v>182</v>
      </c>
      <c r="C379" s="70">
        <v>3</v>
      </c>
      <c r="D379" s="70" t="s">
        <v>824</v>
      </c>
      <c r="E379" s="70" t="s">
        <v>935</v>
      </c>
      <c r="F379" s="70" t="s">
        <v>809</v>
      </c>
      <c r="G379" s="71">
        <v>75</v>
      </c>
      <c r="H379" s="71" t="s">
        <v>84</v>
      </c>
      <c r="I379" s="71"/>
      <c r="K379" s="71"/>
    </row>
    <row r="380" spans="1:14" x14ac:dyDescent="0.55000000000000004">
      <c r="A380" s="78" t="s">
        <v>399</v>
      </c>
      <c r="B380" s="78" t="s">
        <v>183</v>
      </c>
      <c r="C380" s="70">
        <v>3</v>
      </c>
      <c r="D380" s="32" t="s">
        <v>824</v>
      </c>
      <c r="E380" s="70" t="s">
        <v>799</v>
      </c>
      <c r="F380" s="70" t="s">
        <v>809</v>
      </c>
      <c r="G380" s="72">
        <v>90</v>
      </c>
      <c r="H380" s="71" t="s">
        <v>84</v>
      </c>
      <c r="I380" s="72" t="s">
        <v>105</v>
      </c>
      <c r="J380" s="72"/>
      <c r="K380" s="72"/>
      <c r="L380" s="72"/>
      <c r="N380" s="114"/>
    </row>
    <row r="381" spans="1:14" x14ac:dyDescent="0.55000000000000004">
      <c r="A381" s="78" t="s">
        <v>398</v>
      </c>
      <c r="B381" s="78" t="s">
        <v>184</v>
      </c>
      <c r="C381" s="70">
        <v>3</v>
      </c>
      <c r="D381" s="32" t="s">
        <v>824</v>
      </c>
      <c r="E381" s="70" t="s">
        <v>799</v>
      </c>
      <c r="F381" s="70" t="s">
        <v>809</v>
      </c>
      <c r="G381" s="72">
        <v>112</v>
      </c>
      <c r="H381" s="71" t="s">
        <v>84</v>
      </c>
      <c r="I381" s="72"/>
      <c r="J381" s="72"/>
      <c r="K381" s="72"/>
      <c r="L381" s="72"/>
      <c r="N381" s="114"/>
    </row>
    <row r="382" spans="1:14" x14ac:dyDescent="0.55000000000000004">
      <c r="A382" s="77" t="s">
        <v>521</v>
      </c>
      <c r="B382" s="78" t="s">
        <v>322</v>
      </c>
      <c r="C382" s="32">
        <v>3</v>
      </c>
      <c r="D382" s="32" t="s">
        <v>824</v>
      </c>
      <c r="E382" s="70" t="s">
        <v>812</v>
      </c>
      <c r="F382" s="70" t="s">
        <v>809</v>
      </c>
      <c r="G382" s="71" t="s">
        <v>84</v>
      </c>
      <c r="H382" s="71"/>
      <c r="I382" s="71"/>
      <c r="J382" s="71"/>
      <c r="K382" s="71"/>
      <c r="L382" s="71"/>
      <c r="M382" s="51"/>
      <c r="N382" s="112"/>
    </row>
    <row r="383" spans="1:14" x14ac:dyDescent="0.55000000000000004">
      <c r="A383" s="78" t="s">
        <v>521</v>
      </c>
      <c r="B383" s="78" t="s">
        <v>322</v>
      </c>
      <c r="C383" s="70">
        <v>3</v>
      </c>
      <c r="D383" s="70" t="s">
        <v>824</v>
      </c>
      <c r="E383" s="70" t="s">
        <v>937</v>
      </c>
      <c r="G383" s="71" t="s">
        <v>84</v>
      </c>
      <c r="H383" s="71"/>
      <c r="I383" s="71"/>
      <c r="K383" s="71"/>
    </row>
    <row r="384" spans="1:14" x14ac:dyDescent="0.55000000000000004">
      <c r="A384" s="77" t="s">
        <v>522</v>
      </c>
      <c r="B384" s="78" t="s">
        <v>323</v>
      </c>
      <c r="C384" s="32">
        <v>3</v>
      </c>
      <c r="D384" s="32" t="s">
        <v>824</v>
      </c>
      <c r="E384" s="70" t="s">
        <v>812</v>
      </c>
      <c r="F384" s="70" t="s">
        <v>809</v>
      </c>
      <c r="G384" s="71" t="s">
        <v>84</v>
      </c>
      <c r="H384" s="71"/>
      <c r="I384" s="71"/>
      <c r="J384" s="71"/>
      <c r="K384" s="71"/>
      <c r="L384" s="71"/>
      <c r="M384" s="51"/>
      <c r="N384" s="112"/>
    </row>
    <row r="385" spans="1:14" x14ac:dyDescent="0.55000000000000004">
      <c r="A385" s="77" t="s">
        <v>523</v>
      </c>
      <c r="B385" s="78" t="s">
        <v>324</v>
      </c>
      <c r="C385" s="32">
        <v>3</v>
      </c>
      <c r="D385" s="32" t="s">
        <v>824</v>
      </c>
      <c r="E385" s="70" t="s">
        <v>812</v>
      </c>
      <c r="F385" s="70" t="s">
        <v>809</v>
      </c>
      <c r="G385" s="71" t="s">
        <v>392</v>
      </c>
      <c r="H385" s="71"/>
      <c r="I385" s="71"/>
      <c r="J385" s="71"/>
      <c r="K385" s="71"/>
      <c r="L385" s="71"/>
      <c r="M385" s="51"/>
      <c r="N385" s="112"/>
    </row>
    <row r="386" spans="1:14" x14ac:dyDescent="0.55000000000000004">
      <c r="A386" s="78" t="s">
        <v>523</v>
      </c>
      <c r="B386" s="78" t="s">
        <v>665</v>
      </c>
      <c r="C386" s="70">
        <v>3</v>
      </c>
      <c r="D386" s="70" t="s">
        <v>824</v>
      </c>
      <c r="E386" s="70" t="s">
        <v>937</v>
      </c>
      <c r="G386" s="71" t="s">
        <v>392</v>
      </c>
      <c r="H386" s="71"/>
      <c r="I386" s="71"/>
      <c r="K386" s="71"/>
    </row>
    <row r="387" spans="1:14" x14ac:dyDescent="0.55000000000000004">
      <c r="A387" s="77" t="s">
        <v>524</v>
      </c>
      <c r="B387" s="78" t="s">
        <v>325</v>
      </c>
      <c r="C387" s="32">
        <v>3</v>
      </c>
      <c r="D387" s="32" t="s">
        <v>824</v>
      </c>
      <c r="E387" s="70" t="s">
        <v>812</v>
      </c>
      <c r="F387" s="70" t="s">
        <v>809</v>
      </c>
      <c r="G387" s="71">
        <v>90</v>
      </c>
      <c r="H387" s="71" t="s">
        <v>517</v>
      </c>
      <c r="J387" s="71"/>
      <c r="K387" s="71"/>
      <c r="L387" s="71"/>
      <c r="M387" s="51"/>
      <c r="N387" s="112"/>
    </row>
    <row r="388" spans="1:14" x14ac:dyDescent="0.55000000000000004">
      <c r="A388" s="77" t="s">
        <v>525</v>
      </c>
      <c r="B388" s="78" t="s">
        <v>326</v>
      </c>
      <c r="C388" s="32">
        <v>3</v>
      </c>
      <c r="D388" s="32" t="s">
        <v>824</v>
      </c>
      <c r="E388" s="70" t="s">
        <v>812</v>
      </c>
      <c r="F388" s="70" t="s">
        <v>809</v>
      </c>
      <c r="G388" s="71">
        <v>90</v>
      </c>
      <c r="H388" s="71" t="s">
        <v>84</v>
      </c>
      <c r="J388" s="71"/>
      <c r="K388" s="71"/>
      <c r="L388" s="71"/>
      <c r="M388" s="51"/>
      <c r="N388" s="112"/>
    </row>
    <row r="389" spans="1:14" x14ac:dyDescent="0.55000000000000004">
      <c r="A389" s="78" t="s">
        <v>400</v>
      </c>
      <c r="B389" s="78" t="s">
        <v>186</v>
      </c>
      <c r="C389" s="70">
        <v>3</v>
      </c>
      <c r="D389" s="32" t="s">
        <v>824</v>
      </c>
      <c r="E389" s="70" t="s">
        <v>799</v>
      </c>
      <c r="F389" s="70" t="s">
        <v>796</v>
      </c>
      <c r="G389" s="72" t="s">
        <v>70</v>
      </c>
      <c r="H389" s="72"/>
      <c r="I389" s="72"/>
      <c r="J389" s="72"/>
      <c r="K389" s="72"/>
      <c r="L389" s="72"/>
      <c r="N389" s="114"/>
    </row>
    <row r="390" spans="1:14" x14ac:dyDescent="0.55000000000000004">
      <c r="A390" s="78" t="s">
        <v>400</v>
      </c>
      <c r="B390" s="78" t="s">
        <v>641</v>
      </c>
      <c r="C390" s="70">
        <v>3</v>
      </c>
      <c r="D390" s="70" t="s">
        <v>824</v>
      </c>
      <c r="E390" s="70" t="s">
        <v>935</v>
      </c>
      <c r="G390" s="71" t="s">
        <v>70</v>
      </c>
      <c r="H390" s="71"/>
      <c r="I390" s="71"/>
      <c r="K390" s="71"/>
    </row>
    <row r="391" spans="1:14" x14ac:dyDescent="0.55000000000000004">
      <c r="A391" s="78" t="s">
        <v>400</v>
      </c>
      <c r="B391" s="78" t="s">
        <v>186</v>
      </c>
      <c r="C391" s="70">
        <v>3</v>
      </c>
      <c r="D391" s="70" t="s">
        <v>824</v>
      </c>
      <c r="E391" s="70" t="s">
        <v>937</v>
      </c>
      <c r="G391" s="71" t="s">
        <v>70</v>
      </c>
      <c r="H391" s="71"/>
      <c r="I391" s="71"/>
      <c r="K391" s="71"/>
    </row>
    <row r="392" spans="1:14" x14ac:dyDescent="0.55000000000000004">
      <c r="A392" s="78" t="s">
        <v>400</v>
      </c>
      <c r="B392" s="78" t="s">
        <v>186</v>
      </c>
      <c r="C392" s="70">
        <v>3</v>
      </c>
      <c r="D392" s="70" t="s">
        <v>824</v>
      </c>
      <c r="E392" s="70" t="s">
        <v>937</v>
      </c>
      <c r="G392" s="71" t="s">
        <v>70</v>
      </c>
      <c r="H392" s="71"/>
      <c r="I392" s="71"/>
      <c r="K392" s="71"/>
    </row>
    <row r="393" spans="1:14" x14ac:dyDescent="0.55000000000000004">
      <c r="A393" s="78" t="s">
        <v>402</v>
      </c>
      <c r="B393" s="78" t="s">
        <v>187</v>
      </c>
      <c r="C393" s="70">
        <v>3</v>
      </c>
      <c r="D393" s="32" t="s">
        <v>824</v>
      </c>
      <c r="E393" s="70" t="s">
        <v>799</v>
      </c>
      <c r="F393" s="70" t="s">
        <v>796</v>
      </c>
      <c r="G393" s="72"/>
      <c r="H393" s="72"/>
      <c r="I393" s="72"/>
      <c r="J393" s="72"/>
      <c r="K393" s="72"/>
      <c r="L393" s="72"/>
      <c r="N393" s="114"/>
    </row>
    <row r="394" spans="1:14" x14ac:dyDescent="0.55000000000000004">
      <c r="A394" s="78" t="s">
        <v>402</v>
      </c>
      <c r="B394" s="78" t="s">
        <v>187</v>
      </c>
      <c r="C394" s="70">
        <v>3</v>
      </c>
      <c r="D394" s="70" t="s">
        <v>824</v>
      </c>
      <c r="E394" s="70" t="s">
        <v>935</v>
      </c>
      <c r="G394" s="71"/>
      <c r="H394" s="71"/>
      <c r="I394" s="71"/>
      <c r="K394" s="71"/>
    </row>
    <row r="395" spans="1:14" x14ac:dyDescent="0.55000000000000004">
      <c r="A395" s="78" t="s">
        <v>401</v>
      </c>
      <c r="B395" s="78" t="s">
        <v>188</v>
      </c>
      <c r="C395" s="70">
        <v>3</v>
      </c>
      <c r="D395" s="32" t="s">
        <v>824</v>
      </c>
      <c r="E395" s="70" t="s">
        <v>799</v>
      </c>
      <c r="F395" s="70" t="s">
        <v>796</v>
      </c>
      <c r="G395" s="72" t="s">
        <v>81</v>
      </c>
      <c r="H395" s="72" t="s">
        <v>88</v>
      </c>
      <c r="I395" s="72"/>
      <c r="J395" s="72"/>
      <c r="K395" s="72"/>
      <c r="L395" s="72"/>
      <c r="N395" s="114"/>
    </row>
    <row r="396" spans="1:14" x14ac:dyDescent="0.55000000000000004">
      <c r="A396" s="78" t="s">
        <v>401</v>
      </c>
      <c r="B396" s="78" t="s">
        <v>188</v>
      </c>
      <c r="C396" s="70">
        <v>3</v>
      </c>
      <c r="D396" s="70" t="s">
        <v>824</v>
      </c>
      <c r="E396" s="70" t="s">
        <v>935</v>
      </c>
      <c r="G396" s="71" t="s">
        <v>81</v>
      </c>
      <c r="H396" s="71" t="s">
        <v>88</v>
      </c>
      <c r="I396" s="71"/>
      <c r="K396" s="71"/>
    </row>
    <row r="397" spans="1:14" x14ac:dyDescent="0.55000000000000004">
      <c r="A397" s="78" t="s">
        <v>404</v>
      </c>
      <c r="B397" s="78" t="s">
        <v>189</v>
      </c>
      <c r="C397" s="70">
        <v>3</v>
      </c>
      <c r="D397" s="32" t="s">
        <v>824</v>
      </c>
      <c r="E397" s="70" t="s">
        <v>799</v>
      </c>
      <c r="F397" s="70" t="s">
        <v>796</v>
      </c>
      <c r="G397" s="72"/>
      <c r="H397" s="72"/>
      <c r="I397" s="72"/>
      <c r="J397" s="72"/>
      <c r="K397" s="72"/>
      <c r="L397" s="72"/>
      <c r="N397" s="114"/>
    </row>
    <row r="398" spans="1:14" x14ac:dyDescent="0.55000000000000004">
      <c r="A398" s="78" t="s">
        <v>404</v>
      </c>
      <c r="B398" s="78" t="s">
        <v>642</v>
      </c>
      <c r="C398" s="70">
        <v>3</v>
      </c>
      <c r="D398" s="70" t="s">
        <v>824</v>
      </c>
      <c r="E398" s="70" t="s">
        <v>935</v>
      </c>
      <c r="G398" s="71"/>
      <c r="H398" s="71"/>
      <c r="I398" s="71"/>
      <c r="K398" s="71"/>
    </row>
    <row r="399" spans="1:14" x14ac:dyDescent="0.55000000000000004">
      <c r="A399" s="78" t="s">
        <v>403</v>
      </c>
      <c r="B399" s="78" t="s">
        <v>190</v>
      </c>
      <c r="C399" s="70">
        <v>3</v>
      </c>
      <c r="D399" s="32" t="s">
        <v>824</v>
      </c>
      <c r="E399" s="70" t="s">
        <v>799</v>
      </c>
      <c r="F399" s="70" t="s">
        <v>796</v>
      </c>
      <c r="G399" s="72" t="s">
        <v>400</v>
      </c>
      <c r="H399" s="72"/>
      <c r="I399" s="72"/>
      <c r="J399" s="72"/>
      <c r="K399" s="72"/>
      <c r="L399" s="72"/>
      <c r="N399" s="114"/>
    </row>
    <row r="400" spans="1:14" x14ac:dyDescent="0.55000000000000004">
      <c r="A400" s="78" t="s">
        <v>403</v>
      </c>
      <c r="B400" s="78" t="s">
        <v>190</v>
      </c>
      <c r="C400" s="70">
        <v>3</v>
      </c>
      <c r="D400" s="70" t="s">
        <v>824</v>
      </c>
      <c r="E400" s="70" t="s">
        <v>935</v>
      </c>
      <c r="G400" s="71" t="s">
        <v>400</v>
      </c>
      <c r="H400" s="71"/>
      <c r="I400" s="71"/>
      <c r="K400" s="71"/>
    </row>
    <row r="401" spans="1:14" x14ac:dyDescent="0.55000000000000004">
      <c r="A401" s="78" t="s">
        <v>403</v>
      </c>
      <c r="B401" s="78" t="s">
        <v>667</v>
      </c>
      <c r="C401" s="70">
        <v>3</v>
      </c>
      <c r="D401" s="70" t="s">
        <v>824</v>
      </c>
      <c r="E401" s="70" t="s">
        <v>937</v>
      </c>
      <c r="G401" s="71" t="s">
        <v>400</v>
      </c>
      <c r="H401" s="71"/>
      <c r="I401" s="71"/>
      <c r="K401" s="71"/>
    </row>
    <row r="402" spans="1:14" x14ac:dyDescent="0.55000000000000004">
      <c r="A402" s="78" t="s">
        <v>406</v>
      </c>
      <c r="B402" s="78" t="s">
        <v>191</v>
      </c>
      <c r="C402" s="70">
        <v>3</v>
      </c>
      <c r="D402" s="32" t="s">
        <v>824</v>
      </c>
      <c r="E402" s="70" t="s">
        <v>799</v>
      </c>
      <c r="F402" s="70" t="s">
        <v>796</v>
      </c>
      <c r="G402" s="72" t="s">
        <v>400</v>
      </c>
      <c r="H402" s="72"/>
      <c r="I402" s="72"/>
      <c r="J402" s="72"/>
      <c r="K402" s="72"/>
      <c r="L402" s="72"/>
      <c r="N402" s="114"/>
    </row>
    <row r="403" spans="1:14" x14ac:dyDescent="0.55000000000000004">
      <c r="A403" s="78" t="s">
        <v>406</v>
      </c>
      <c r="B403" s="78" t="s">
        <v>191</v>
      </c>
      <c r="C403" s="70">
        <v>3</v>
      </c>
      <c r="D403" s="32" t="s">
        <v>824</v>
      </c>
      <c r="E403" s="70" t="s">
        <v>937</v>
      </c>
      <c r="G403" s="72" t="s">
        <v>400</v>
      </c>
      <c r="H403" s="71"/>
      <c r="I403" s="71"/>
      <c r="J403" s="72"/>
      <c r="K403" s="71"/>
      <c r="L403" s="72"/>
      <c r="N403" s="114"/>
    </row>
    <row r="404" spans="1:14" x14ac:dyDescent="0.55000000000000004">
      <c r="A404" s="78" t="s">
        <v>405</v>
      </c>
      <c r="B404" s="78" t="s">
        <v>192</v>
      </c>
      <c r="C404" s="70">
        <v>3</v>
      </c>
      <c r="D404" s="32" t="s">
        <v>824</v>
      </c>
      <c r="E404" s="70" t="s">
        <v>799</v>
      </c>
      <c r="F404" s="70" t="s">
        <v>796</v>
      </c>
      <c r="G404" s="72" t="s">
        <v>400</v>
      </c>
      <c r="H404" s="72"/>
      <c r="I404" s="72"/>
      <c r="J404" s="72"/>
      <c r="K404" s="72"/>
      <c r="L404" s="72"/>
      <c r="N404" s="114"/>
    </row>
    <row r="405" spans="1:14" x14ac:dyDescent="0.55000000000000004">
      <c r="A405" s="78" t="s">
        <v>405</v>
      </c>
      <c r="B405" s="78" t="s">
        <v>192</v>
      </c>
      <c r="C405" s="70">
        <v>3</v>
      </c>
      <c r="D405" s="32" t="s">
        <v>824</v>
      </c>
      <c r="E405" s="70" t="s">
        <v>937</v>
      </c>
      <c r="G405" s="72" t="s">
        <v>400</v>
      </c>
      <c r="H405" s="71"/>
      <c r="I405" s="71"/>
      <c r="J405" s="72"/>
      <c r="K405" s="71"/>
      <c r="L405" s="72"/>
      <c r="N405" s="114"/>
    </row>
    <row r="406" spans="1:14" x14ac:dyDescent="0.55000000000000004">
      <c r="A406" s="78" t="s">
        <v>408</v>
      </c>
      <c r="B406" s="78" t="s">
        <v>193</v>
      </c>
      <c r="C406" s="70">
        <v>3</v>
      </c>
      <c r="D406" s="32" t="s">
        <v>824</v>
      </c>
      <c r="E406" s="70" t="s">
        <v>799</v>
      </c>
      <c r="F406" s="70" t="s">
        <v>796</v>
      </c>
      <c r="G406" s="72" t="s">
        <v>400</v>
      </c>
      <c r="H406" s="72"/>
      <c r="I406" s="72"/>
      <c r="J406" s="72"/>
      <c r="K406" s="72"/>
      <c r="L406" s="72"/>
      <c r="N406" s="114"/>
    </row>
    <row r="407" spans="1:14" x14ac:dyDescent="0.55000000000000004">
      <c r="A407" s="78" t="s">
        <v>408</v>
      </c>
      <c r="B407" s="78" t="s">
        <v>193</v>
      </c>
      <c r="C407" s="70">
        <v>3</v>
      </c>
      <c r="D407" s="70" t="s">
        <v>824</v>
      </c>
      <c r="E407" s="70" t="s">
        <v>937</v>
      </c>
      <c r="G407" s="71" t="s">
        <v>400</v>
      </c>
      <c r="H407" s="71"/>
      <c r="I407" s="71"/>
      <c r="K407" s="71"/>
    </row>
    <row r="408" spans="1:14" x14ac:dyDescent="0.55000000000000004">
      <c r="A408" s="77" t="s">
        <v>526</v>
      </c>
      <c r="B408" s="78" t="s">
        <v>327</v>
      </c>
      <c r="C408" s="32">
        <v>3</v>
      </c>
      <c r="D408" s="32" t="s">
        <v>824</v>
      </c>
      <c r="E408" s="70" t="s">
        <v>812</v>
      </c>
      <c r="F408" s="70" t="s">
        <v>796</v>
      </c>
      <c r="G408" s="71"/>
      <c r="H408" s="71"/>
      <c r="I408" s="71"/>
      <c r="J408" s="71"/>
      <c r="K408" s="71"/>
      <c r="L408" s="71"/>
      <c r="M408" s="51"/>
      <c r="N408" s="112"/>
    </row>
    <row r="409" spans="1:14" x14ac:dyDescent="0.55000000000000004">
      <c r="A409" s="77" t="s">
        <v>526</v>
      </c>
      <c r="B409" s="78" t="s">
        <v>327</v>
      </c>
      <c r="C409" s="32">
        <v>3</v>
      </c>
      <c r="D409" s="32" t="s">
        <v>824</v>
      </c>
      <c r="E409" s="70" t="s">
        <v>937</v>
      </c>
      <c r="G409" s="71"/>
      <c r="H409" s="71"/>
      <c r="I409" s="71"/>
      <c r="J409" s="72"/>
      <c r="K409" s="71"/>
      <c r="L409" s="72"/>
      <c r="M409" s="32"/>
      <c r="N409" s="114"/>
    </row>
    <row r="410" spans="1:14" x14ac:dyDescent="0.55000000000000004">
      <c r="A410" s="77" t="s">
        <v>527</v>
      </c>
      <c r="B410" s="78" t="s">
        <v>328</v>
      </c>
      <c r="C410" s="32">
        <v>3</v>
      </c>
      <c r="D410" s="32" t="s">
        <v>824</v>
      </c>
      <c r="E410" s="70" t="s">
        <v>812</v>
      </c>
      <c r="F410" s="70" t="s">
        <v>796</v>
      </c>
      <c r="G410" s="71"/>
      <c r="H410" s="71"/>
      <c r="I410" s="71"/>
      <c r="J410" s="71"/>
      <c r="K410" s="71"/>
      <c r="L410" s="71"/>
      <c r="M410" s="51"/>
      <c r="N410" s="112"/>
    </row>
    <row r="411" spans="1:14" x14ac:dyDescent="0.55000000000000004">
      <c r="A411" s="77" t="s">
        <v>528</v>
      </c>
      <c r="B411" s="78" t="s">
        <v>329</v>
      </c>
      <c r="C411" s="32">
        <v>3</v>
      </c>
      <c r="D411" s="32" t="s">
        <v>824</v>
      </c>
      <c r="E411" s="70" t="s">
        <v>812</v>
      </c>
      <c r="F411" s="70" t="s">
        <v>796</v>
      </c>
      <c r="G411" s="71"/>
      <c r="H411" s="71"/>
      <c r="I411" s="71"/>
      <c r="J411" s="71"/>
      <c r="K411" s="71"/>
      <c r="L411" s="71"/>
      <c r="M411" s="51"/>
      <c r="N411" s="112"/>
    </row>
    <row r="412" spans="1:14" x14ac:dyDescent="0.55000000000000004">
      <c r="A412" s="77" t="s">
        <v>820</v>
      </c>
      <c r="B412" s="78" t="s">
        <v>1076</v>
      </c>
      <c r="C412" s="32">
        <v>3</v>
      </c>
      <c r="D412" s="32" t="s">
        <v>824</v>
      </c>
      <c r="E412" s="70" t="s">
        <v>812</v>
      </c>
      <c r="F412" s="70" t="s">
        <v>796</v>
      </c>
      <c r="G412" s="71"/>
      <c r="H412" s="71"/>
      <c r="I412" s="71"/>
      <c r="J412" s="71"/>
      <c r="K412" s="71"/>
      <c r="L412" s="71"/>
      <c r="M412" s="51"/>
      <c r="N412" s="112"/>
    </row>
    <row r="413" spans="1:14" x14ac:dyDescent="0.55000000000000004">
      <c r="A413" s="78" t="s">
        <v>820</v>
      </c>
      <c r="B413" s="78" t="s">
        <v>1076</v>
      </c>
      <c r="C413" s="70">
        <v>3</v>
      </c>
      <c r="D413" s="70" t="s">
        <v>824</v>
      </c>
      <c r="E413" s="70" t="s">
        <v>937</v>
      </c>
      <c r="G413" s="71"/>
      <c r="H413" s="71"/>
      <c r="I413" s="71"/>
      <c r="K413" s="71"/>
    </row>
    <row r="414" spans="1:14" x14ac:dyDescent="0.55000000000000004">
      <c r="A414" s="77" t="s">
        <v>529</v>
      </c>
      <c r="B414" s="78" t="s">
        <v>330</v>
      </c>
      <c r="C414" s="32">
        <v>3</v>
      </c>
      <c r="D414" s="32" t="s">
        <v>824</v>
      </c>
      <c r="E414" s="70" t="s">
        <v>812</v>
      </c>
      <c r="F414" s="70" t="s">
        <v>796</v>
      </c>
      <c r="G414" s="71"/>
      <c r="H414" s="71"/>
      <c r="I414" s="71"/>
      <c r="J414" s="71"/>
      <c r="K414" s="71"/>
      <c r="L414" s="71"/>
      <c r="M414" s="51"/>
      <c r="N414" s="112"/>
    </row>
    <row r="415" spans="1:14" x14ac:dyDescent="0.55000000000000004">
      <c r="A415" s="77" t="s">
        <v>530</v>
      </c>
      <c r="B415" s="78" t="s">
        <v>331</v>
      </c>
      <c r="C415" s="32">
        <v>3</v>
      </c>
      <c r="D415" s="32" t="s">
        <v>824</v>
      </c>
      <c r="E415" s="70" t="s">
        <v>812</v>
      </c>
      <c r="F415" s="70" t="s">
        <v>796</v>
      </c>
      <c r="G415" s="71"/>
      <c r="H415" s="71"/>
      <c r="I415" s="71"/>
      <c r="J415" s="71"/>
      <c r="K415" s="71"/>
      <c r="L415" s="71"/>
      <c r="M415" s="51"/>
      <c r="N415" s="112"/>
    </row>
    <row r="416" spans="1:14" x14ac:dyDescent="0.55000000000000004">
      <c r="A416" s="78" t="s">
        <v>530</v>
      </c>
      <c r="B416" s="78" t="s">
        <v>668</v>
      </c>
      <c r="C416" s="70">
        <v>3</v>
      </c>
      <c r="D416" s="70" t="s">
        <v>824</v>
      </c>
      <c r="E416" s="70" t="s">
        <v>937</v>
      </c>
      <c r="G416" s="71"/>
      <c r="H416" s="71"/>
      <c r="I416" s="71"/>
      <c r="K416" s="71"/>
    </row>
    <row r="417" spans="1:14" x14ac:dyDescent="0.55000000000000004">
      <c r="A417" s="78" t="s">
        <v>407</v>
      </c>
      <c r="B417" s="78" t="s">
        <v>194</v>
      </c>
      <c r="C417" s="70">
        <v>3</v>
      </c>
      <c r="D417" s="32" t="s">
        <v>824</v>
      </c>
      <c r="E417" s="70" t="s">
        <v>799</v>
      </c>
      <c r="F417" s="70" t="s">
        <v>796</v>
      </c>
      <c r="G417" s="72" t="s">
        <v>406</v>
      </c>
      <c r="H417" s="72"/>
      <c r="I417" s="72"/>
      <c r="J417" s="72"/>
      <c r="K417" s="72"/>
      <c r="L417" s="72"/>
      <c r="N417" s="114"/>
    </row>
    <row r="418" spans="1:14" x14ac:dyDescent="0.55000000000000004">
      <c r="A418" s="78" t="s">
        <v>409</v>
      </c>
      <c r="B418" s="78" t="s">
        <v>195</v>
      </c>
      <c r="C418" s="70">
        <v>3</v>
      </c>
      <c r="D418" s="32" t="s">
        <v>824</v>
      </c>
      <c r="E418" s="70" t="s">
        <v>799</v>
      </c>
      <c r="F418" s="70" t="s">
        <v>796</v>
      </c>
      <c r="G418" s="72" t="s">
        <v>403</v>
      </c>
      <c r="H418" s="72"/>
      <c r="I418" s="72"/>
      <c r="J418" s="72"/>
      <c r="K418" s="72"/>
      <c r="L418" s="72"/>
      <c r="N418" s="114"/>
    </row>
    <row r="419" spans="1:14" x14ac:dyDescent="0.55000000000000004">
      <c r="A419" s="77" t="s">
        <v>531</v>
      </c>
      <c r="B419" s="78" t="s">
        <v>332</v>
      </c>
      <c r="C419" s="32">
        <v>3</v>
      </c>
      <c r="D419" s="32" t="s">
        <v>824</v>
      </c>
      <c r="E419" s="70" t="s">
        <v>812</v>
      </c>
      <c r="F419" s="70" t="s">
        <v>796</v>
      </c>
      <c r="G419" s="71" t="s">
        <v>407</v>
      </c>
      <c r="H419" s="71"/>
      <c r="I419" s="71"/>
      <c r="J419" s="71"/>
      <c r="K419" s="71"/>
      <c r="L419" s="71"/>
      <c r="M419" s="51"/>
      <c r="N419" s="112"/>
    </row>
    <row r="420" spans="1:14" x14ac:dyDescent="0.55000000000000004">
      <c r="A420" s="78" t="s">
        <v>531</v>
      </c>
      <c r="B420" s="78" t="s">
        <v>670</v>
      </c>
      <c r="C420" s="70">
        <v>3</v>
      </c>
      <c r="D420" s="70" t="s">
        <v>824</v>
      </c>
      <c r="E420" s="70" t="s">
        <v>937</v>
      </c>
      <c r="G420" s="71" t="s">
        <v>407</v>
      </c>
      <c r="H420" s="71"/>
      <c r="I420" s="71"/>
      <c r="K420" s="71"/>
    </row>
    <row r="421" spans="1:14" x14ac:dyDescent="0.55000000000000004">
      <c r="A421" s="77" t="s">
        <v>532</v>
      </c>
      <c r="B421" s="78" t="s">
        <v>333</v>
      </c>
      <c r="C421" s="32">
        <v>3</v>
      </c>
      <c r="D421" s="32" t="s">
        <v>824</v>
      </c>
      <c r="E421" s="70" t="s">
        <v>812</v>
      </c>
      <c r="F421" s="70" t="s">
        <v>796</v>
      </c>
      <c r="G421" s="71" t="s">
        <v>403</v>
      </c>
      <c r="H421" s="71"/>
      <c r="I421" s="71"/>
      <c r="J421" s="71"/>
      <c r="K421" s="71"/>
      <c r="L421" s="71"/>
      <c r="M421" s="51"/>
      <c r="N421" s="112"/>
    </row>
    <row r="422" spans="1:14" x14ac:dyDescent="0.55000000000000004">
      <c r="A422" s="78" t="s">
        <v>532</v>
      </c>
      <c r="B422" s="78" t="s">
        <v>671</v>
      </c>
      <c r="C422" s="70">
        <v>3</v>
      </c>
      <c r="D422" s="70" t="s">
        <v>824</v>
      </c>
      <c r="E422" s="70" t="s">
        <v>937</v>
      </c>
      <c r="G422" s="71" t="s">
        <v>403</v>
      </c>
      <c r="H422" s="71"/>
      <c r="I422" s="71"/>
      <c r="K422" s="71"/>
    </row>
    <row r="423" spans="1:14" x14ac:dyDescent="0.55000000000000004">
      <c r="A423" s="77" t="s">
        <v>533</v>
      </c>
      <c r="B423" s="78" t="s">
        <v>334</v>
      </c>
      <c r="C423" s="32">
        <v>3</v>
      </c>
      <c r="D423" s="32" t="s">
        <v>824</v>
      </c>
      <c r="E423" s="70" t="s">
        <v>812</v>
      </c>
      <c r="F423" s="70" t="s">
        <v>796</v>
      </c>
      <c r="G423" s="71" t="s">
        <v>405</v>
      </c>
      <c r="H423" s="71"/>
      <c r="I423" s="71"/>
      <c r="J423" s="71"/>
      <c r="K423" s="71"/>
      <c r="L423" s="71"/>
      <c r="M423" s="51"/>
      <c r="N423" s="112"/>
    </row>
    <row r="424" spans="1:14" x14ac:dyDescent="0.55000000000000004">
      <c r="A424" s="77" t="s">
        <v>534</v>
      </c>
      <c r="B424" s="78" t="s">
        <v>335</v>
      </c>
      <c r="C424" s="32">
        <v>3</v>
      </c>
      <c r="D424" s="32" t="s">
        <v>824</v>
      </c>
      <c r="E424" s="70" t="s">
        <v>812</v>
      </c>
      <c r="F424" s="70" t="s">
        <v>796</v>
      </c>
      <c r="G424" s="71" t="s">
        <v>405</v>
      </c>
      <c r="H424" s="71"/>
      <c r="I424" s="71"/>
      <c r="J424" s="71"/>
      <c r="K424" s="71"/>
      <c r="L424" s="71"/>
      <c r="M424" s="51"/>
      <c r="N424" s="112"/>
    </row>
    <row r="425" spans="1:14" x14ac:dyDescent="0.55000000000000004">
      <c r="A425" s="83" t="s">
        <v>535</v>
      </c>
      <c r="B425" s="84" t="s">
        <v>815</v>
      </c>
      <c r="C425" s="32">
        <v>3</v>
      </c>
      <c r="D425" s="32" t="s">
        <v>824</v>
      </c>
      <c r="E425" s="70" t="s">
        <v>812</v>
      </c>
      <c r="F425" s="70" t="s">
        <v>796</v>
      </c>
      <c r="G425" s="71" t="s">
        <v>408</v>
      </c>
      <c r="H425" s="71"/>
      <c r="I425" s="71"/>
      <c r="J425" s="71"/>
      <c r="K425" s="71"/>
      <c r="L425" s="71"/>
      <c r="M425" s="51"/>
      <c r="N425" s="112"/>
    </row>
    <row r="426" spans="1:14" x14ac:dyDescent="0.55000000000000004">
      <c r="A426" s="77" t="s">
        <v>536</v>
      </c>
      <c r="B426" s="78" t="s">
        <v>337</v>
      </c>
      <c r="C426" s="32">
        <v>3</v>
      </c>
      <c r="D426" s="32" t="s">
        <v>824</v>
      </c>
      <c r="E426" s="70" t="s">
        <v>812</v>
      </c>
      <c r="F426" s="70" t="s">
        <v>796</v>
      </c>
      <c r="G426" s="71" t="s">
        <v>792</v>
      </c>
      <c r="H426" s="71"/>
      <c r="I426" s="71"/>
      <c r="J426" s="71"/>
      <c r="K426" s="71"/>
      <c r="L426" s="71"/>
      <c r="M426" s="51"/>
      <c r="N426" s="112"/>
    </row>
    <row r="427" spans="1:14" x14ac:dyDescent="0.55000000000000004">
      <c r="A427" s="77" t="s">
        <v>537</v>
      </c>
      <c r="B427" s="78" t="s">
        <v>338</v>
      </c>
      <c r="C427" s="32">
        <v>3</v>
      </c>
      <c r="D427" s="32" t="s">
        <v>824</v>
      </c>
      <c r="E427" s="70" t="s">
        <v>812</v>
      </c>
      <c r="F427" s="70" t="s">
        <v>796</v>
      </c>
      <c r="G427" s="71" t="s">
        <v>792</v>
      </c>
      <c r="H427" s="71"/>
      <c r="I427" s="71"/>
      <c r="J427" s="71"/>
      <c r="K427" s="71"/>
      <c r="L427" s="71"/>
      <c r="M427" s="51"/>
      <c r="N427" s="112"/>
    </row>
    <row r="428" spans="1:14" x14ac:dyDescent="0.55000000000000004">
      <c r="A428" s="78" t="s">
        <v>537</v>
      </c>
      <c r="B428" s="78" t="s">
        <v>338</v>
      </c>
      <c r="C428" s="70">
        <v>3</v>
      </c>
      <c r="D428" s="70" t="s">
        <v>824</v>
      </c>
      <c r="E428" s="70" t="s">
        <v>937</v>
      </c>
      <c r="G428" s="71" t="s">
        <v>792</v>
      </c>
      <c r="H428" s="71"/>
      <c r="I428" s="71"/>
      <c r="K428" s="71"/>
    </row>
    <row r="429" spans="1:14" x14ac:dyDescent="0.55000000000000004">
      <c r="A429" s="77" t="s">
        <v>538</v>
      </c>
      <c r="B429" s="78" t="s">
        <v>339</v>
      </c>
      <c r="C429" s="32">
        <v>3</v>
      </c>
      <c r="D429" s="32" t="s">
        <v>824</v>
      </c>
      <c r="E429" s="70" t="s">
        <v>812</v>
      </c>
      <c r="F429" s="70" t="s">
        <v>796</v>
      </c>
      <c r="G429" s="71" t="s">
        <v>792</v>
      </c>
      <c r="H429" s="71"/>
      <c r="I429" s="71"/>
      <c r="J429" s="71"/>
      <c r="K429" s="71"/>
      <c r="L429" s="71"/>
      <c r="M429" s="51"/>
      <c r="N429" s="112"/>
    </row>
    <row r="430" spans="1:14" x14ac:dyDescent="0.55000000000000004">
      <c r="A430" s="84" t="s">
        <v>599</v>
      </c>
      <c r="B430" s="78" t="s">
        <v>155</v>
      </c>
      <c r="C430" s="70">
        <v>3</v>
      </c>
      <c r="D430" s="32" t="s">
        <v>824</v>
      </c>
      <c r="E430" s="70" t="s">
        <v>799</v>
      </c>
      <c r="F430" s="70" t="s">
        <v>808</v>
      </c>
      <c r="G430" s="72"/>
      <c r="H430" s="72"/>
      <c r="I430" s="72"/>
      <c r="J430" s="72"/>
      <c r="K430" s="72"/>
      <c r="L430" s="72"/>
      <c r="N430" s="114"/>
    </row>
    <row r="431" spans="1:14" x14ac:dyDescent="0.55000000000000004">
      <c r="A431" s="78" t="s">
        <v>599</v>
      </c>
      <c r="B431" s="78" t="s">
        <v>155</v>
      </c>
      <c r="C431" s="70">
        <v>3</v>
      </c>
      <c r="D431" s="70" t="s">
        <v>824</v>
      </c>
      <c r="E431" s="70" t="s">
        <v>935</v>
      </c>
      <c r="F431" s="70" t="s">
        <v>808</v>
      </c>
      <c r="G431" s="71"/>
      <c r="H431" s="71"/>
      <c r="I431" s="71"/>
      <c r="K431" s="71"/>
    </row>
    <row r="432" spans="1:14" x14ac:dyDescent="0.55000000000000004">
      <c r="A432" s="78" t="s">
        <v>599</v>
      </c>
      <c r="B432" s="78" t="s">
        <v>155</v>
      </c>
      <c r="C432" s="70">
        <v>3</v>
      </c>
      <c r="D432" s="70" t="s">
        <v>824</v>
      </c>
      <c r="E432" s="70" t="s">
        <v>935</v>
      </c>
      <c r="F432" s="70" t="s">
        <v>1050</v>
      </c>
      <c r="G432" s="71"/>
      <c r="H432" s="71"/>
      <c r="I432" s="71"/>
      <c r="K432" s="71"/>
    </row>
    <row r="433" spans="1:14" x14ac:dyDescent="0.55000000000000004">
      <c r="A433" s="78" t="s">
        <v>599</v>
      </c>
      <c r="B433" s="78" t="s">
        <v>661</v>
      </c>
      <c r="C433" s="70">
        <v>3</v>
      </c>
      <c r="D433" s="70" t="s">
        <v>824</v>
      </c>
      <c r="E433" s="70" t="s">
        <v>937</v>
      </c>
      <c r="F433" s="70" t="s">
        <v>808</v>
      </c>
      <c r="G433" s="71"/>
      <c r="H433" s="71"/>
      <c r="I433" s="71"/>
      <c r="K433" s="71"/>
    </row>
    <row r="434" spans="1:14" x14ac:dyDescent="0.55000000000000004">
      <c r="A434" s="84" t="s">
        <v>600</v>
      </c>
      <c r="B434" s="78" t="s">
        <v>156</v>
      </c>
      <c r="C434" s="70">
        <v>3</v>
      </c>
      <c r="D434" s="32" t="s">
        <v>824</v>
      </c>
      <c r="E434" s="70" t="s">
        <v>799</v>
      </c>
      <c r="F434" s="70" t="s">
        <v>808</v>
      </c>
      <c r="G434" s="72" t="s">
        <v>76</v>
      </c>
      <c r="H434" s="72"/>
      <c r="I434" s="72"/>
      <c r="J434" s="72"/>
      <c r="K434" s="72"/>
      <c r="L434" s="72"/>
      <c r="N434" s="114"/>
    </row>
    <row r="435" spans="1:14" x14ac:dyDescent="0.55000000000000004">
      <c r="A435" s="84" t="s">
        <v>601</v>
      </c>
      <c r="B435" s="78" t="s">
        <v>157</v>
      </c>
      <c r="C435" s="70">
        <v>3</v>
      </c>
      <c r="D435" s="32" t="s">
        <v>824</v>
      </c>
      <c r="E435" s="70" t="s">
        <v>799</v>
      </c>
      <c r="F435" s="70" t="s">
        <v>808</v>
      </c>
      <c r="G435" s="72" t="s">
        <v>599</v>
      </c>
      <c r="H435" s="72"/>
      <c r="I435" s="72"/>
      <c r="J435" s="72"/>
      <c r="K435" s="72"/>
      <c r="L435" s="72"/>
      <c r="N435" s="114"/>
    </row>
    <row r="436" spans="1:14" x14ac:dyDescent="0.55000000000000004">
      <c r="A436" s="78" t="s">
        <v>601</v>
      </c>
      <c r="B436" s="78" t="s">
        <v>157</v>
      </c>
      <c r="C436" s="70">
        <v>3</v>
      </c>
      <c r="D436" s="70" t="s">
        <v>824</v>
      </c>
      <c r="E436" s="70" t="s">
        <v>935</v>
      </c>
      <c r="F436" s="70" t="s">
        <v>808</v>
      </c>
      <c r="G436" s="71" t="s">
        <v>599</v>
      </c>
      <c r="H436" s="71"/>
      <c r="I436" s="71"/>
      <c r="K436" s="71"/>
    </row>
    <row r="437" spans="1:14" x14ac:dyDescent="0.55000000000000004">
      <c r="A437" s="78" t="s">
        <v>601</v>
      </c>
      <c r="B437" s="78" t="s">
        <v>157</v>
      </c>
      <c r="C437" s="70">
        <v>3</v>
      </c>
      <c r="D437" s="70" t="s">
        <v>824</v>
      </c>
      <c r="E437" s="70" t="s">
        <v>935</v>
      </c>
      <c r="F437" s="70" t="s">
        <v>1050</v>
      </c>
      <c r="G437" s="71" t="s">
        <v>599</v>
      </c>
      <c r="H437" s="71"/>
      <c r="I437" s="71"/>
      <c r="K437" s="71"/>
    </row>
    <row r="438" spans="1:14" x14ac:dyDescent="0.55000000000000004">
      <c r="A438" s="78" t="s">
        <v>601</v>
      </c>
      <c r="B438" s="78" t="s">
        <v>157</v>
      </c>
      <c r="C438" s="70">
        <v>3</v>
      </c>
      <c r="D438" s="70" t="s">
        <v>824</v>
      </c>
      <c r="E438" s="70" t="s">
        <v>937</v>
      </c>
      <c r="F438" s="70" t="s">
        <v>808</v>
      </c>
      <c r="G438" s="71" t="s">
        <v>599</v>
      </c>
      <c r="H438" s="71"/>
      <c r="I438" s="71"/>
      <c r="K438" s="71"/>
    </row>
    <row r="439" spans="1:14" x14ac:dyDescent="0.55000000000000004">
      <c r="A439" s="84" t="s">
        <v>602</v>
      </c>
      <c r="B439" s="78" t="s">
        <v>158</v>
      </c>
      <c r="C439" s="70">
        <v>3</v>
      </c>
      <c r="D439" s="32" t="s">
        <v>824</v>
      </c>
      <c r="E439" s="70" t="s">
        <v>799</v>
      </c>
      <c r="F439" s="70" t="s">
        <v>808</v>
      </c>
      <c r="G439" s="72" t="s">
        <v>599</v>
      </c>
      <c r="H439" s="72"/>
      <c r="I439" s="72"/>
      <c r="J439" s="72"/>
      <c r="K439" s="72"/>
      <c r="L439" s="72"/>
      <c r="N439" s="114"/>
    </row>
    <row r="440" spans="1:14" x14ac:dyDescent="0.55000000000000004">
      <c r="A440" s="78" t="s">
        <v>602</v>
      </c>
      <c r="B440" s="78" t="s">
        <v>158</v>
      </c>
      <c r="C440" s="70">
        <v>3</v>
      </c>
      <c r="D440" s="70" t="s">
        <v>824</v>
      </c>
      <c r="E440" s="70" t="s">
        <v>935</v>
      </c>
      <c r="F440" s="70" t="s">
        <v>808</v>
      </c>
      <c r="G440" s="71" t="s">
        <v>599</v>
      </c>
      <c r="H440" s="71"/>
      <c r="I440" s="71"/>
      <c r="K440" s="71"/>
    </row>
    <row r="441" spans="1:14" x14ac:dyDescent="0.55000000000000004">
      <c r="A441" s="84" t="s">
        <v>603</v>
      </c>
      <c r="B441" s="78" t="s">
        <v>159</v>
      </c>
      <c r="C441" s="70">
        <v>3</v>
      </c>
      <c r="D441" s="32" t="s">
        <v>824</v>
      </c>
      <c r="E441" s="70" t="s">
        <v>799</v>
      </c>
      <c r="F441" s="70" t="s">
        <v>808</v>
      </c>
      <c r="G441" s="72" t="s">
        <v>599</v>
      </c>
      <c r="H441" s="72"/>
      <c r="I441" s="72"/>
      <c r="J441" s="72"/>
      <c r="K441" s="72"/>
      <c r="L441" s="72"/>
      <c r="N441" s="114"/>
    </row>
    <row r="442" spans="1:14" x14ac:dyDescent="0.55000000000000004">
      <c r="A442" s="78" t="s">
        <v>603</v>
      </c>
      <c r="B442" s="78" t="s">
        <v>159</v>
      </c>
      <c r="C442" s="70">
        <v>3</v>
      </c>
      <c r="D442" s="70" t="s">
        <v>824</v>
      </c>
      <c r="E442" s="70" t="s">
        <v>935</v>
      </c>
      <c r="F442" s="70" t="s">
        <v>808</v>
      </c>
      <c r="G442" s="71" t="s">
        <v>599</v>
      </c>
      <c r="H442" s="71"/>
      <c r="I442" s="71"/>
      <c r="K442" s="71"/>
    </row>
    <row r="443" spans="1:14" x14ac:dyDescent="0.55000000000000004">
      <c r="A443" s="78" t="s">
        <v>603</v>
      </c>
      <c r="B443" s="78" t="s">
        <v>159</v>
      </c>
      <c r="C443" s="70">
        <v>3</v>
      </c>
      <c r="D443" s="70" t="s">
        <v>824</v>
      </c>
      <c r="E443" s="70" t="s">
        <v>937</v>
      </c>
      <c r="F443" s="70" t="s">
        <v>808</v>
      </c>
      <c r="G443" s="71" t="s">
        <v>599</v>
      </c>
      <c r="H443" s="71"/>
      <c r="I443" s="71"/>
      <c r="K443" s="71"/>
    </row>
    <row r="444" spans="1:14" x14ac:dyDescent="0.55000000000000004">
      <c r="A444" s="77" t="s">
        <v>609</v>
      </c>
      <c r="B444" s="78" t="s">
        <v>300</v>
      </c>
      <c r="C444" s="32">
        <v>3</v>
      </c>
      <c r="D444" s="32" t="s">
        <v>824</v>
      </c>
      <c r="E444" s="70" t="s">
        <v>812</v>
      </c>
      <c r="F444" s="70" t="s">
        <v>808</v>
      </c>
      <c r="G444" s="71" t="s">
        <v>599</v>
      </c>
      <c r="H444" s="71"/>
      <c r="I444" s="71"/>
      <c r="J444" s="71"/>
      <c r="K444" s="71"/>
      <c r="L444" s="71"/>
      <c r="M444" s="51"/>
      <c r="N444" s="112"/>
    </row>
    <row r="445" spans="1:14" x14ac:dyDescent="0.55000000000000004">
      <c r="A445" s="77" t="s">
        <v>610</v>
      </c>
      <c r="B445" s="78" t="s">
        <v>301</v>
      </c>
      <c r="C445" s="32">
        <v>3</v>
      </c>
      <c r="D445" s="32" t="s">
        <v>824</v>
      </c>
      <c r="E445" s="70" t="s">
        <v>812</v>
      </c>
      <c r="F445" s="70" t="s">
        <v>808</v>
      </c>
      <c r="G445" s="71" t="s">
        <v>599</v>
      </c>
      <c r="H445" s="71"/>
      <c r="I445" s="71"/>
      <c r="J445" s="71"/>
      <c r="K445" s="71"/>
      <c r="L445" s="71"/>
      <c r="M445" s="51"/>
      <c r="N445" s="112"/>
    </row>
    <row r="446" spans="1:14" x14ac:dyDescent="0.55000000000000004">
      <c r="A446" s="77" t="s">
        <v>611</v>
      </c>
      <c r="B446" s="78" t="s">
        <v>302</v>
      </c>
      <c r="C446" s="32">
        <v>3</v>
      </c>
      <c r="D446" s="32" t="s">
        <v>824</v>
      </c>
      <c r="E446" s="70" t="s">
        <v>812</v>
      </c>
      <c r="F446" s="70" t="s">
        <v>808</v>
      </c>
      <c r="G446" s="71" t="s">
        <v>601</v>
      </c>
      <c r="H446" s="71" t="s">
        <v>602</v>
      </c>
      <c r="I446" s="71"/>
      <c r="J446" s="71"/>
      <c r="K446" s="71"/>
      <c r="L446" s="71"/>
      <c r="M446" s="51"/>
      <c r="N446" s="112"/>
    </row>
    <row r="447" spans="1:14" x14ac:dyDescent="0.55000000000000004">
      <c r="A447" s="77" t="s">
        <v>612</v>
      </c>
      <c r="B447" s="78" t="s">
        <v>303</v>
      </c>
      <c r="C447" s="32">
        <v>3</v>
      </c>
      <c r="D447" s="32" t="s">
        <v>824</v>
      </c>
      <c r="E447" s="70" t="s">
        <v>812</v>
      </c>
      <c r="F447" s="70" t="s">
        <v>808</v>
      </c>
      <c r="G447" s="71" t="s">
        <v>599</v>
      </c>
      <c r="H447" s="71" t="s">
        <v>80</v>
      </c>
      <c r="I447" s="71"/>
      <c r="J447" s="71"/>
      <c r="K447" s="71"/>
      <c r="L447" s="71"/>
      <c r="M447" s="51"/>
      <c r="N447" s="112"/>
    </row>
    <row r="448" spans="1:14" x14ac:dyDescent="0.55000000000000004">
      <c r="A448" s="77" t="s">
        <v>613</v>
      </c>
      <c r="B448" s="78" t="s">
        <v>304</v>
      </c>
      <c r="C448" s="32">
        <v>3</v>
      </c>
      <c r="D448" s="32" t="s">
        <v>824</v>
      </c>
      <c r="E448" s="70" t="s">
        <v>812</v>
      </c>
      <c r="F448" s="70" t="s">
        <v>808</v>
      </c>
      <c r="G448" s="71" t="s">
        <v>603</v>
      </c>
      <c r="H448" s="71"/>
      <c r="I448" s="71"/>
      <c r="J448" s="71"/>
      <c r="K448" s="71"/>
      <c r="L448" s="71"/>
      <c r="M448" s="51"/>
      <c r="N448" s="112"/>
    </row>
    <row r="449" spans="1:14" x14ac:dyDescent="0.55000000000000004">
      <c r="A449" s="77" t="s">
        <v>614</v>
      </c>
      <c r="B449" s="78" t="s">
        <v>305</v>
      </c>
      <c r="C449" s="32">
        <v>3</v>
      </c>
      <c r="D449" s="32" t="s">
        <v>824</v>
      </c>
      <c r="E449" s="70" t="s">
        <v>812</v>
      </c>
      <c r="F449" s="70" t="s">
        <v>808</v>
      </c>
      <c r="G449" s="71" t="s">
        <v>603</v>
      </c>
      <c r="H449" s="71"/>
      <c r="I449" s="71"/>
      <c r="J449" s="71"/>
      <c r="K449" s="71"/>
      <c r="L449" s="71"/>
      <c r="M449" s="51"/>
      <c r="N449" s="112"/>
    </row>
    <row r="450" spans="1:14" x14ac:dyDescent="0.55000000000000004">
      <c r="A450" s="77" t="s">
        <v>615</v>
      </c>
      <c r="B450" s="78" t="s">
        <v>306</v>
      </c>
      <c r="C450" s="32">
        <v>3</v>
      </c>
      <c r="D450" s="32" t="s">
        <v>824</v>
      </c>
      <c r="E450" s="70" t="s">
        <v>812</v>
      </c>
      <c r="F450" s="70" t="s">
        <v>808</v>
      </c>
      <c r="G450" s="71" t="s">
        <v>603</v>
      </c>
      <c r="H450" s="71"/>
      <c r="I450" s="71"/>
      <c r="J450" s="71"/>
      <c r="K450" s="71"/>
      <c r="L450" s="71"/>
      <c r="M450" s="51"/>
      <c r="N450" s="112"/>
    </row>
    <row r="451" spans="1:14" x14ac:dyDescent="0.55000000000000004">
      <c r="A451" s="77" t="s">
        <v>616</v>
      </c>
      <c r="B451" s="78" t="s">
        <v>307</v>
      </c>
      <c r="C451" s="32">
        <v>3</v>
      </c>
      <c r="D451" s="32" t="s">
        <v>824</v>
      </c>
      <c r="E451" s="70" t="s">
        <v>812</v>
      </c>
      <c r="F451" s="70" t="s">
        <v>808</v>
      </c>
      <c r="G451" s="71" t="s">
        <v>603</v>
      </c>
      <c r="H451" s="71" t="s">
        <v>84</v>
      </c>
      <c r="I451" s="71"/>
      <c r="J451" s="71"/>
      <c r="K451" s="71"/>
      <c r="L451" s="71"/>
      <c r="M451" s="51"/>
      <c r="N451" s="112"/>
    </row>
    <row r="452" spans="1:14" x14ac:dyDescent="0.55000000000000004">
      <c r="A452" s="84" t="s">
        <v>604</v>
      </c>
      <c r="B452" s="78" t="s">
        <v>160</v>
      </c>
      <c r="C452" s="70">
        <v>3</v>
      </c>
      <c r="D452" s="32" t="s">
        <v>824</v>
      </c>
      <c r="E452" s="70" t="s">
        <v>799</v>
      </c>
      <c r="F452" s="70" t="s">
        <v>808</v>
      </c>
      <c r="G452" s="72" t="s">
        <v>599</v>
      </c>
      <c r="H452" s="72"/>
      <c r="I452" s="72"/>
      <c r="J452" s="72"/>
      <c r="K452" s="72"/>
      <c r="L452" s="72"/>
      <c r="N452" s="114"/>
    </row>
    <row r="453" spans="1:14" x14ac:dyDescent="0.55000000000000004">
      <c r="A453" s="78" t="s">
        <v>604</v>
      </c>
      <c r="B453" s="78" t="s">
        <v>636</v>
      </c>
      <c r="C453" s="70">
        <v>3</v>
      </c>
      <c r="D453" s="70" t="s">
        <v>824</v>
      </c>
      <c r="E453" s="70" t="s">
        <v>935</v>
      </c>
      <c r="F453" s="70" t="s">
        <v>808</v>
      </c>
      <c r="G453" s="71" t="s">
        <v>599</v>
      </c>
      <c r="H453" s="71"/>
      <c r="I453" s="71"/>
      <c r="K453" s="71"/>
    </row>
    <row r="454" spans="1:14" x14ac:dyDescent="0.55000000000000004">
      <c r="A454" s="84" t="s">
        <v>605</v>
      </c>
      <c r="B454" s="78" t="s">
        <v>161</v>
      </c>
      <c r="C454" s="70">
        <v>3</v>
      </c>
      <c r="D454" s="32" t="s">
        <v>824</v>
      </c>
      <c r="E454" s="70" t="s">
        <v>799</v>
      </c>
      <c r="F454" s="70" t="s">
        <v>808</v>
      </c>
      <c r="G454" s="72" t="s">
        <v>599</v>
      </c>
      <c r="H454" s="72"/>
      <c r="I454" s="72"/>
      <c r="J454" s="72"/>
      <c r="K454" s="72"/>
      <c r="L454" s="72"/>
      <c r="N454" s="114"/>
    </row>
    <row r="455" spans="1:14" x14ac:dyDescent="0.55000000000000004">
      <c r="A455" s="84" t="s">
        <v>606</v>
      </c>
      <c r="B455" s="78" t="s">
        <v>162</v>
      </c>
      <c r="C455" s="70">
        <v>3</v>
      </c>
      <c r="D455" s="32" t="s">
        <v>824</v>
      </c>
      <c r="E455" s="70" t="s">
        <v>799</v>
      </c>
      <c r="F455" s="70" t="s">
        <v>808</v>
      </c>
      <c r="G455" s="72" t="s">
        <v>599</v>
      </c>
      <c r="H455" s="72"/>
      <c r="I455" s="72"/>
      <c r="J455" s="72"/>
      <c r="K455" s="72"/>
      <c r="L455" s="72"/>
      <c r="N455" s="114"/>
    </row>
    <row r="456" spans="1:14" x14ac:dyDescent="0.55000000000000004">
      <c r="A456" s="84" t="s">
        <v>607</v>
      </c>
      <c r="B456" s="78" t="s">
        <v>163</v>
      </c>
      <c r="C456" s="70">
        <v>3</v>
      </c>
      <c r="D456" s="32" t="s">
        <v>824</v>
      </c>
      <c r="E456" s="70" t="s">
        <v>799</v>
      </c>
      <c r="F456" s="70" t="s">
        <v>808</v>
      </c>
      <c r="G456" s="72" t="s">
        <v>599</v>
      </c>
      <c r="H456" s="72" t="s">
        <v>84</v>
      </c>
      <c r="I456" s="72"/>
      <c r="J456" s="72"/>
      <c r="K456" s="72"/>
      <c r="L456" s="72"/>
      <c r="N456" s="114"/>
    </row>
    <row r="457" spans="1:14" x14ac:dyDescent="0.55000000000000004">
      <c r="A457" s="84" t="s">
        <v>608</v>
      </c>
      <c r="B457" s="78" t="s">
        <v>164</v>
      </c>
      <c r="C457" s="70">
        <v>3</v>
      </c>
      <c r="D457" s="32" t="s">
        <v>824</v>
      </c>
      <c r="E457" s="70" t="s">
        <v>799</v>
      </c>
      <c r="F457" s="70" t="s">
        <v>808</v>
      </c>
      <c r="G457" s="72">
        <v>108</v>
      </c>
      <c r="H457" s="72" t="s">
        <v>109</v>
      </c>
      <c r="I457" s="72"/>
      <c r="J457" s="72"/>
      <c r="K457" s="72"/>
      <c r="L457" s="72"/>
      <c r="N457" s="114"/>
    </row>
    <row r="458" spans="1:14" x14ac:dyDescent="0.55000000000000004">
      <c r="A458" s="77" t="s">
        <v>617</v>
      </c>
      <c r="B458" s="78" t="s">
        <v>308</v>
      </c>
      <c r="C458" s="32">
        <v>3</v>
      </c>
      <c r="D458" s="32" t="s">
        <v>824</v>
      </c>
      <c r="E458" s="70" t="s">
        <v>812</v>
      </c>
      <c r="F458" s="70" t="s">
        <v>808</v>
      </c>
      <c r="G458" s="71" t="s">
        <v>603</v>
      </c>
      <c r="H458" s="71" t="s">
        <v>88</v>
      </c>
      <c r="I458" s="71"/>
      <c r="J458" s="71"/>
      <c r="K458" s="71"/>
      <c r="L458" s="71"/>
      <c r="M458" s="51"/>
      <c r="N458" s="112"/>
    </row>
    <row r="459" spans="1:14" x14ac:dyDescent="0.55000000000000004">
      <c r="A459" s="77" t="s">
        <v>618</v>
      </c>
      <c r="B459" s="78" t="s">
        <v>309</v>
      </c>
      <c r="C459" s="32">
        <v>3</v>
      </c>
      <c r="D459" s="32" t="s">
        <v>824</v>
      </c>
      <c r="E459" s="70" t="s">
        <v>812</v>
      </c>
      <c r="F459" s="70" t="s">
        <v>808</v>
      </c>
      <c r="G459" s="71" t="s">
        <v>603</v>
      </c>
      <c r="H459" s="71" t="s">
        <v>88</v>
      </c>
      <c r="I459" s="71"/>
      <c r="J459" s="71"/>
      <c r="K459" s="71"/>
      <c r="L459" s="71"/>
      <c r="M459" s="51"/>
      <c r="N459" s="112"/>
    </row>
    <row r="460" spans="1:14" x14ac:dyDescent="0.55000000000000004">
      <c r="A460" s="77" t="s">
        <v>619</v>
      </c>
      <c r="B460" s="78" t="s">
        <v>310</v>
      </c>
      <c r="C460" s="32">
        <v>3</v>
      </c>
      <c r="D460" s="32" t="s">
        <v>824</v>
      </c>
      <c r="E460" s="70" t="s">
        <v>812</v>
      </c>
      <c r="F460" s="70" t="s">
        <v>808</v>
      </c>
      <c r="G460" s="71" t="s">
        <v>599</v>
      </c>
      <c r="H460" s="71" t="s">
        <v>94</v>
      </c>
      <c r="I460" s="71" t="s">
        <v>74</v>
      </c>
      <c r="J460" s="71"/>
      <c r="K460" s="71"/>
      <c r="L460" s="71"/>
      <c r="M460" s="51"/>
      <c r="N460" s="112"/>
    </row>
    <row r="461" spans="1:14" x14ac:dyDescent="0.55000000000000004">
      <c r="A461" s="77" t="s">
        <v>620</v>
      </c>
      <c r="B461" s="78" t="s">
        <v>311</v>
      </c>
      <c r="C461" s="32">
        <v>3</v>
      </c>
      <c r="D461" s="32" t="s">
        <v>824</v>
      </c>
      <c r="E461" s="70" t="s">
        <v>812</v>
      </c>
      <c r="F461" s="70" t="s">
        <v>808</v>
      </c>
      <c r="G461" s="71" t="s">
        <v>599</v>
      </c>
      <c r="H461" s="71" t="s">
        <v>74</v>
      </c>
      <c r="I461" s="71"/>
      <c r="J461" s="71"/>
      <c r="K461" s="71"/>
      <c r="L461" s="71"/>
      <c r="M461" s="51"/>
      <c r="N461" s="112"/>
    </row>
    <row r="462" spans="1:14" x14ac:dyDescent="0.55000000000000004">
      <c r="A462" s="77" t="s">
        <v>621</v>
      </c>
      <c r="B462" s="78" t="s">
        <v>312</v>
      </c>
      <c r="C462" s="32">
        <v>3</v>
      </c>
      <c r="D462" s="32" t="s">
        <v>824</v>
      </c>
      <c r="E462" s="70" t="s">
        <v>812</v>
      </c>
      <c r="F462" s="70" t="s">
        <v>808</v>
      </c>
      <c r="G462" s="71" t="s">
        <v>599</v>
      </c>
      <c r="H462" s="71" t="s">
        <v>606</v>
      </c>
      <c r="I462" s="71"/>
      <c r="J462" s="71"/>
      <c r="K462" s="71"/>
      <c r="L462" s="71"/>
      <c r="M462" s="51"/>
      <c r="N462" s="112"/>
    </row>
    <row r="463" spans="1:14" x14ac:dyDescent="0.55000000000000004">
      <c r="A463" s="77" t="s">
        <v>622</v>
      </c>
      <c r="B463" s="78" t="s">
        <v>313</v>
      </c>
      <c r="C463" s="32">
        <v>3</v>
      </c>
      <c r="D463" s="32" t="s">
        <v>824</v>
      </c>
      <c r="E463" s="70" t="s">
        <v>812</v>
      </c>
      <c r="F463" s="70" t="s">
        <v>808</v>
      </c>
      <c r="G463" s="71" t="s">
        <v>792</v>
      </c>
      <c r="H463" s="71"/>
      <c r="I463" s="71"/>
      <c r="J463" s="71"/>
      <c r="K463" s="71"/>
      <c r="L463" s="71"/>
      <c r="M463" s="51"/>
      <c r="N463" s="112"/>
    </row>
    <row r="464" spans="1:14" x14ac:dyDescent="0.55000000000000004">
      <c r="A464" s="77" t="s">
        <v>623</v>
      </c>
      <c r="B464" s="78" t="s">
        <v>314</v>
      </c>
      <c r="C464" s="32">
        <v>3</v>
      </c>
      <c r="D464" s="32" t="s">
        <v>824</v>
      </c>
      <c r="E464" s="70" t="s">
        <v>812</v>
      </c>
      <c r="F464" s="70" t="s">
        <v>808</v>
      </c>
      <c r="G464" s="71" t="s">
        <v>792</v>
      </c>
      <c r="H464" s="71"/>
      <c r="I464" s="71"/>
      <c r="J464" s="71"/>
      <c r="K464" s="71"/>
      <c r="L464" s="71"/>
      <c r="M464" s="51"/>
      <c r="N464" s="112"/>
    </row>
    <row r="465" spans="1:14" x14ac:dyDescent="0.55000000000000004">
      <c r="A465" s="78" t="s">
        <v>410</v>
      </c>
      <c r="B465" s="78" t="s">
        <v>198</v>
      </c>
      <c r="C465" s="70">
        <v>3</v>
      </c>
      <c r="D465" s="32" t="s">
        <v>824</v>
      </c>
      <c r="E465" s="70" t="s">
        <v>799</v>
      </c>
      <c r="F465" s="70" t="s">
        <v>810</v>
      </c>
      <c r="G465" s="72" t="s">
        <v>94</v>
      </c>
      <c r="H465" s="72"/>
      <c r="I465" s="72"/>
      <c r="J465" s="72"/>
      <c r="K465" s="72"/>
      <c r="L465" s="72"/>
      <c r="N465" s="114"/>
    </row>
    <row r="466" spans="1:14" x14ac:dyDescent="0.55000000000000004">
      <c r="A466" s="78" t="s">
        <v>410</v>
      </c>
      <c r="B466" s="78" t="s">
        <v>643</v>
      </c>
      <c r="C466" s="70">
        <v>3</v>
      </c>
      <c r="D466" s="70" t="s">
        <v>824</v>
      </c>
      <c r="E466" s="70" t="s">
        <v>935</v>
      </c>
      <c r="F466" s="70" t="s">
        <v>810</v>
      </c>
      <c r="G466" s="71" t="s">
        <v>94</v>
      </c>
      <c r="H466" s="71"/>
      <c r="I466" s="71"/>
      <c r="K466" s="71"/>
    </row>
    <row r="467" spans="1:14" x14ac:dyDescent="0.55000000000000004">
      <c r="A467" s="78" t="s">
        <v>412</v>
      </c>
      <c r="B467" s="78" t="s">
        <v>199</v>
      </c>
      <c r="C467" s="70">
        <v>3</v>
      </c>
      <c r="D467" s="32" t="s">
        <v>824</v>
      </c>
      <c r="E467" s="70" t="s">
        <v>799</v>
      </c>
      <c r="F467" s="70" t="s">
        <v>810</v>
      </c>
      <c r="G467" s="72" t="s">
        <v>94</v>
      </c>
      <c r="H467" s="72"/>
      <c r="I467" s="72"/>
      <c r="J467" s="72"/>
      <c r="K467" s="72"/>
      <c r="L467" s="72"/>
      <c r="N467" s="114"/>
    </row>
    <row r="468" spans="1:14" x14ac:dyDescent="0.55000000000000004">
      <c r="A468" s="78" t="s">
        <v>411</v>
      </c>
      <c r="B468" s="78" t="s">
        <v>200</v>
      </c>
      <c r="C468" s="70">
        <v>3</v>
      </c>
      <c r="D468" s="32" t="s">
        <v>824</v>
      </c>
      <c r="E468" s="70" t="s">
        <v>799</v>
      </c>
      <c r="F468" s="70" t="s">
        <v>810</v>
      </c>
      <c r="G468" s="72" t="s">
        <v>410</v>
      </c>
      <c r="H468" s="72"/>
      <c r="I468" s="72"/>
      <c r="J468" s="72"/>
      <c r="K468" s="72"/>
      <c r="L468" s="72"/>
      <c r="N468" s="114"/>
    </row>
    <row r="469" spans="1:14" x14ac:dyDescent="0.55000000000000004">
      <c r="A469" s="78" t="s">
        <v>411</v>
      </c>
      <c r="B469" s="78" t="s">
        <v>200</v>
      </c>
      <c r="C469" s="70">
        <v>3</v>
      </c>
      <c r="D469" s="70" t="s">
        <v>824</v>
      </c>
      <c r="E469" s="70" t="s">
        <v>935</v>
      </c>
      <c r="F469" s="70" t="s">
        <v>810</v>
      </c>
      <c r="G469" s="71" t="s">
        <v>410</v>
      </c>
      <c r="H469" s="71"/>
      <c r="I469" s="71"/>
      <c r="K469" s="71"/>
    </row>
    <row r="470" spans="1:14" x14ac:dyDescent="0.55000000000000004">
      <c r="A470" s="78" t="s">
        <v>411</v>
      </c>
      <c r="B470" s="78" t="s">
        <v>200</v>
      </c>
      <c r="C470" s="70">
        <v>3</v>
      </c>
      <c r="D470" s="70" t="s">
        <v>824</v>
      </c>
      <c r="E470" s="70" t="s">
        <v>937</v>
      </c>
      <c r="F470" s="70" t="s">
        <v>810</v>
      </c>
      <c r="G470" s="71" t="s">
        <v>99</v>
      </c>
      <c r="H470" s="71"/>
      <c r="I470" s="71"/>
      <c r="K470" s="71"/>
    </row>
    <row r="471" spans="1:14" x14ac:dyDescent="0.55000000000000004">
      <c r="A471" s="78" t="s">
        <v>414</v>
      </c>
      <c r="B471" s="78" t="s">
        <v>811</v>
      </c>
      <c r="C471" s="70">
        <v>3</v>
      </c>
      <c r="D471" s="32" t="s">
        <v>824</v>
      </c>
      <c r="E471" s="70" t="s">
        <v>799</v>
      </c>
      <c r="F471" s="70" t="s">
        <v>810</v>
      </c>
      <c r="G471" s="72" t="s">
        <v>410</v>
      </c>
      <c r="H471" s="72"/>
      <c r="I471" s="72"/>
      <c r="J471" s="72"/>
      <c r="K471" s="72"/>
      <c r="L471" s="72"/>
      <c r="N471" s="114"/>
    </row>
    <row r="472" spans="1:14" x14ac:dyDescent="0.55000000000000004">
      <c r="A472" s="78" t="s">
        <v>414</v>
      </c>
      <c r="B472" s="78" t="s">
        <v>644</v>
      </c>
      <c r="C472" s="70">
        <v>3</v>
      </c>
      <c r="D472" s="70" t="s">
        <v>824</v>
      </c>
      <c r="E472" s="70" t="s">
        <v>935</v>
      </c>
      <c r="F472" s="70" t="s">
        <v>810</v>
      </c>
      <c r="G472" s="71" t="s">
        <v>99</v>
      </c>
      <c r="H472" s="71"/>
      <c r="I472" s="71"/>
      <c r="K472" s="71"/>
    </row>
    <row r="473" spans="1:14" x14ac:dyDescent="0.55000000000000004">
      <c r="A473" s="78" t="s">
        <v>414</v>
      </c>
      <c r="B473" s="78" t="s">
        <v>644</v>
      </c>
      <c r="C473" s="70">
        <v>3</v>
      </c>
      <c r="D473" s="70" t="s">
        <v>824</v>
      </c>
      <c r="E473" s="70" t="s">
        <v>935</v>
      </c>
      <c r="F473" s="70" t="s">
        <v>1051</v>
      </c>
      <c r="G473" s="71" t="s">
        <v>99</v>
      </c>
      <c r="H473" s="71"/>
      <c r="I473" s="71"/>
      <c r="K473" s="71"/>
    </row>
    <row r="474" spans="1:14" x14ac:dyDescent="0.55000000000000004">
      <c r="A474" s="78" t="s">
        <v>414</v>
      </c>
      <c r="B474" s="78" t="s">
        <v>201</v>
      </c>
      <c r="C474" s="70">
        <v>3</v>
      </c>
      <c r="D474" s="70" t="s">
        <v>824</v>
      </c>
      <c r="E474" s="70" t="s">
        <v>937</v>
      </c>
      <c r="F474" s="70" t="s">
        <v>810</v>
      </c>
      <c r="G474" s="71" t="s">
        <v>99</v>
      </c>
      <c r="H474" s="71"/>
      <c r="I474" s="71"/>
      <c r="K474" s="71"/>
    </row>
    <row r="475" spans="1:14" x14ac:dyDescent="0.55000000000000004">
      <c r="A475" s="78" t="s">
        <v>413</v>
      </c>
      <c r="B475" s="78" t="s">
        <v>202</v>
      </c>
      <c r="C475" s="70">
        <v>3</v>
      </c>
      <c r="D475" s="32" t="s">
        <v>824</v>
      </c>
      <c r="E475" s="70" t="s">
        <v>799</v>
      </c>
      <c r="F475" s="70" t="s">
        <v>810</v>
      </c>
      <c r="G475" s="71" t="s">
        <v>410</v>
      </c>
      <c r="H475" s="72"/>
      <c r="I475" s="72"/>
      <c r="J475" s="72"/>
      <c r="K475" s="72"/>
      <c r="L475" s="72"/>
      <c r="N475" s="114"/>
    </row>
    <row r="476" spans="1:14" x14ac:dyDescent="0.55000000000000004">
      <c r="A476" s="78" t="s">
        <v>413</v>
      </c>
      <c r="B476" s="78" t="s">
        <v>645</v>
      </c>
      <c r="C476" s="70">
        <v>3</v>
      </c>
      <c r="D476" s="70" t="s">
        <v>824</v>
      </c>
      <c r="E476" s="70" t="s">
        <v>935</v>
      </c>
      <c r="F476" s="70" t="s">
        <v>810</v>
      </c>
      <c r="G476" s="71" t="s">
        <v>410</v>
      </c>
      <c r="H476" s="71"/>
      <c r="I476" s="71"/>
      <c r="K476" s="71"/>
    </row>
    <row r="477" spans="1:14" x14ac:dyDescent="0.55000000000000004">
      <c r="A477" s="78" t="s">
        <v>413</v>
      </c>
      <c r="B477" s="78" t="s">
        <v>645</v>
      </c>
      <c r="C477" s="70">
        <v>3</v>
      </c>
      <c r="D477" s="70" t="s">
        <v>824</v>
      </c>
      <c r="E477" s="70" t="s">
        <v>935</v>
      </c>
      <c r="F477" s="70" t="s">
        <v>1051</v>
      </c>
      <c r="G477" s="71" t="s">
        <v>99</v>
      </c>
      <c r="H477" s="71"/>
      <c r="I477" s="71"/>
      <c r="K477" s="71"/>
    </row>
    <row r="478" spans="1:14" x14ac:dyDescent="0.55000000000000004">
      <c r="A478" s="78" t="s">
        <v>415</v>
      </c>
      <c r="B478" s="78" t="s">
        <v>203</v>
      </c>
      <c r="C478" s="70">
        <v>3</v>
      </c>
      <c r="D478" s="32" t="s">
        <v>824</v>
      </c>
      <c r="E478" s="70" t="s">
        <v>799</v>
      </c>
      <c r="F478" s="70" t="s">
        <v>810</v>
      </c>
      <c r="G478" s="72" t="s">
        <v>92</v>
      </c>
      <c r="H478" s="72"/>
      <c r="I478" s="72"/>
      <c r="J478" s="72"/>
      <c r="K478" s="72"/>
      <c r="L478" s="72"/>
      <c r="N478" s="114"/>
    </row>
    <row r="479" spans="1:14" x14ac:dyDescent="0.55000000000000004">
      <c r="A479" s="77" t="s">
        <v>539</v>
      </c>
      <c r="B479" s="78" t="s">
        <v>340</v>
      </c>
      <c r="C479" s="32">
        <v>3</v>
      </c>
      <c r="D479" s="32" t="s">
        <v>824</v>
      </c>
      <c r="E479" s="70" t="s">
        <v>812</v>
      </c>
      <c r="F479" s="70" t="s">
        <v>810</v>
      </c>
      <c r="G479" s="71" t="s">
        <v>92</v>
      </c>
      <c r="H479" s="71" t="s">
        <v>94</v>
      </c>
      <c r="I479" s="71"/>
      <c r="J479" s="71"/>
      <c r="K479" s="71"/>
      <c r="L479" s="71"/>
      <c r="M479" s="51"/>
      <c r="N479" s="112"/>
    </row>
    <row r="480" spans="1:14" x14ac:dyDescent="0.55000000000000004">
      <c r="A480" s="77" t="s">
        <v>540</v>
      </c>
      <c r="B480" s="78" t="s">
        <v>341</v>
      </c>
      <c r="C480" s="32">
        <v>3</v>
      </c>
      <c r="D480" s="32" t="s">
        <v>824</v>
      </c>
      <c r="E480" s="70" t="s">
        <v>812</v>
      </c>
      <c r="F480" s="70" t="s">
        <v>810</v>
      </c>
      <c r="G480" s="71" t="s">
        <v>92</v>
      </c>
      <c r="H480" s="71" t="s">
        <v>94</v>
      </c>
      <c r="I480" s="71"/>
      <c r="J480" s="71"/>
      <c r="K480" s="71"/>
      <c r="L480" s="71"/>
      <c r="M480" s="51"/>
      <c r="N480" s="112"/>
    </row>
    <row r="481" spans="1:14" x14ac:dyDescent="0.55000000000000004">
      <c r="A481" s="78" t="s">
        <v>417</v>
      </c>
      <c r="B481" s="78" t="s">
        <v>204</v>
      </c>
      <c r="C481" s="70">
        <v>3</v>
      </c>
      <c r="D481" s="32" t="s">
        <v>824</v>
      </c>
      <c r="E481" s="70" t="s">
        <v>799</v>
      </c>
      <c r="F481" s="70" t="s">
        <v>810</v>
      </c>
      <c r="G481" s="72" t="s">
        <v>99</v>
      </c>
      <c r="H481" s="72"/>
      <c r="I481" s="72"/>
      <c r="J481" s="72"/>
      <c r="K481" s="72"/>
      <c r="L481" s="72"/>
      <c r="N481" s="114"/>
    </row>
    <row r="482" spans="1:14" x14ac:dyDescent="0.55000000000000004">
      <c r="A482" s="78" t="s">
        <v>417</v>
      </c>
      <c r="B482" s="78" t="s">
        <v>204</v>
      </c>
      <c r="C482" s="70">
        <v>3</v>
      </c>
      <c r="D482" s="70" t="s">
        <v>824</v>
      </c>
      <c r="E482" s="70" t="s">
        <v>935</v>
      </c>
      <c r="F482" s="70" t="s">
        <v>810</v>
      </c>
      <c r="G482" s="71" t="s">
        <v>99</v>
      </c>
      <c r="H482" s="71"/>
      <c r="I482" s="71"/>
      <c r="K482" s="71"/>
    </row>
    <row r="483" spans="1:14" x14ac:dyDescent="0.55000000000000004">
      <c r="A483" s="78" t="s">
        <v>417</v>
      </c>
      <c r="B483" s="78" t="s">
        <v>204</v>
      </c>
      <c r="C483" s="70">
        <v>3</v>
      </c>
      <c r="D483" s="70" t="s">
        <v>824</v>
      </c>
      <c r="E483" s="70" t="s">
        <v>937</v>
      </c>
      <c r="F483" s="70" t="s">
        <v>810</v>
      </c>
      <c r="G483" s="71" t="s">
        <v>99</v>
      </c>
      <c r="H483" s="71"/>
      <c r="I483" s="71"/>
      <c r="K483" s="71"/>
    </row>
    <row r="484" spans="1:14" x14ac:dyDescent="0.55000000000000004">
      <c r="A484" s="78" t="s">
        <v>416</v>
      </c>
      <c r="B484" s="78" t="s">
        <v>205</v>
      </c>
      <c r="C484" s="70">
        <v>3</v>
      </c>
      <c r="D484" s="32" t="s">
        <v>824</v>
      </c>
      <c r="E484" s="70" t="s">
        <v>799</v>
      </c>
      <c r="F484" s="70" t="s">
        <v>810</v>
      </c>
      <c r="G484" s="72" t="s">
        <v>410</v>
      </c>
      <c r="H484" s="72"/>
      <c r="I484" s="72"/>
      <c r="J484" s="72"/>
      <c r="K484" s="72"/>
      <c r="L484" s="72"/>
      <c r="N484" s="114"/>
    </row>
    <row r="485" spans="1:14" x14ac:dyDescent="0.55000000000000004">
      <c r="A485" s="78" t="s">
        <v>419</v>
      </c>
      <c r="B485" s="78" t="s">
        <v>206</v>
      </c>
      <c r="C485" s="70">
        <v>3</v>
      </c>
      <c r="D485" s="32" t="s">
        <v>824</v>
      </c>
      <c r="E485" s="70" t="s">
        <v>799</v>
      </c>
      <c r="F485" s="70" t="s">
        <v>810</v>
      </c>
      <c r="G485" s="72">
        <v>118</v>
      </c>
      <c r="H485" s="72" t="s">
        <v>109</v>
      </c>
      <c r="I485" s="72"/>
      <c r="J485" s="72"/>
      <c r="K485" s="72"/>
      <c r="L485" s="72"/>
      <c r="N485" s="114"/>
    </row>
    <row r="486" spans="1:14" x14ac:dyDescent="0.55000000000000004">
      <c r="A486" s="78" t="s">
        <v>418</v>
      </c>
      <c r="B486" s="78" t="s">
        <v>207</v>
      </c>
      <c r="C486" s="70">
        <v>3</v>
      </c>
      <c r="D486" s="32" t="s">
        <v>824</v>
      </c>
      <c r="E486" s="70" t="s">
        <v>799</v>
      </c>
      <c r="F486" s="70" t="s">
        <v>810</v>
      </c>
      <c r="G486" s="72">
        <v>118</v>
      </c>
      <c r="H486" s="72" t="s">
        <v>109</v>
      </c>
      <c r="I486" s="72"/>
      <c r="J486" s="72"/>
      <c r="K486" s="72"/>
      <c r="L486" s="72"/>
      <c r="N486" s="114"/>
    </row>
    <row r="487" spans="1:14" x14ac:dyDescent="0.55000000000000004">
      <c r="A487" s="77" t="s">
        <v>541</v>
      </c>
      <c r="B487" s="78" t="s">
        <v>342</v>
      </c>
      <c r="C487" s="32">
        <v>3</v>
      </c>
      <c r="D487" s="32" t="s">
        <v>824</v>
      </c>
      <c r="E487" s="70" t="s">
        <v>812</v>
      </c>
      <c r="F487" s="70" t="s">
        <v>810</v>
      </c>
      <c r="G487" s="71" t="s">
        <v>792</v>
      </c>
      <c r="H487" s="71"/>
      <c r="I487" s="71"/>
      <c r="J487" s="71"/>
      <c r="K487" s="71"/>
      <c r="L487" s="71"/>
      <c r="M487" s="51"/>
      <c r="N487" s="112"/>
    </row>
    <row r="488" spans="1:14" x14ac:dyDescent="0.55000000000000004">
      <c r="A488" s="77" t="s">
        <v>542</v>
      </c>
      <c r="B488" s="78" t="s">
        <v>343</v>
      </c>
      <c r="C488" s="32">
        <v>3</v>
      </c>
      <c r="D488" s="32" t="s">
        <v>824</v>
      </c>
      <c r="E488" s="70" t="s">
        <v>812</v>
      </c>
      <c r="F488" s="70" t="s">
        <v>810</v>
      </c>
      <c r="G488" s="71" t="s">
        <v>74</v>
      </c>
      <c r="H488" s="71" t="s">
        <v>410</v>
      </c>
      <c r="I488" s="71"/>
      <c r="J488" s="71"/>
      <c r="K488" s="71"/>
      <c r="L488" s="71"/>
      <c r="M488" s="51"/>
      <c r="N488" s="112"/>
    </row>
    <row r="489" spans="1:14" x14ac:dyDescent="0.55000000000000004">
      <c r="A489" s="78" t="s">
        <v>708</v>
      </c>
      <c r="B489" s="78" t="s">
        <v>709</v>
      </c>
      <c r="C489" s="70">
        <v>3</v>
      </c>
      <c r="D489" s="70" t="s">
        <v>913</v>
      </c>
      <c r="E489" s="70" t="s">
        <v>941</v>
      </c>
      <c r="G489" s="71"/>
      <c r="H489" s="71"/>
      <c r="I489" s="71"/>
      <c r="K489" s="71"/>
    </row>
    <row r="490" spans="1:14" x14ac:dyDescent="0.55000000000000004">
      <c r="A490" s="78" t="s">
        <v>704</v>
      </c>
      <c r="B490" s="78" t="s">
        <v>240</v>
      </c>
      <c r="C490" s="70">
        <v>3</v>
      </c>
      <c r="D490" s="70" t="s">
        <v>870</v>
      </c>
      <c r="E490" s="70" t="s">
        <v>941</v>
      </c>
      <c r="G490" s="71"/>
      <c r="H490" s="71"/>
      <c r="I490" s="71"/>
      <c r="K490" s="71"/>
    </row>
    <row r="491" spans="1:14" x14ac:dyDescent="0.55000000000000004">
      <c r="A491" s="78" t="s">
        <v>701</v>
      </c>
      <c r="B491" s="78" t="s">
        <v>702</v>
      </c>
      <c r="C491" s="70">
        <v>3</v>
      </c>
      <c r="D491" s="70" t="s">
        <v>870</v>
      </c>
      <c r="E491" s="70" t="s">
        <v>941</v>
      </c>
      <c r="G491" s="71" t="s">
        <v>1105</v>
      </c>
      <c r="H491" s="71"/>
      <c r="I491" s="71"/>
      <c r="K491" s="71"/>
    </row>
    <row r="492" spans="1:14" x14ac:dyDescent="0.55000000000000004">
      <c r="A492" s="78" t="s">
        <v>947</v>
      </c>
      <c r="B492" s="78" t="s">
        <v>946</v>
      </c>
      <c r="C492" s="70">
        <v>3</v>
      </c>
      <c r="D492" s="70" t="s">
        <v>870</v>
      </c>
      <c r="E492" s="70" t="s">
        <v>941</v>
      </c>
      <c r="G492" s="71" t="s">
        <v>1105</v>
      </c>
      <c r="H492" s="71"/>
      <c r="I492" s="71"/>
      <c r="K492" s="71"/>
    </row>
    <row r="493" spans="1:14" x14ac:dyDescent="0.55000000000000004">
      <c r="A493" s="78" t="s">
        <v>705</v>
      </c>
      <c r="B493" s="78" t="s">
        <v>241</v>
      </c>
      <c r="C493" s="70">
        <v>3</v>
      </c>
      <c r="D493" s="70" t="s">
        <v>870</v>
      </c>
      <c r="E493" s="70" t="s">
        <v>941</v>
      </c>
      <c r="G493" s="71" t="s">
        <v>1104</v>
      </c>
      <c r="H493" s="71"/>
      <c r="I493" s="71"/>
      <c r="K493" s="71"/>
    </row>
    <row r="494" spans="1:14" x14ac:dyDescent="0.55000000000000004">
      <c r="A494" s="78" t="s">
        <v>944</v>
      </c>
      <c r="B494" s="78" t="s">
        <v>945</v>
      </c>
      <c r="C494" s="70">
        <v>3</v>
      </c>
      <c r="D494" s="70" t="s">
        <v>892</v>
      </c>
      <c r="E494" s="70" t="s">
        <v>941</v>
      </c>
      <c r="G494" s="71" t="s">
        <v>1106</v>
      </c>
      <c r="H494" s="71"/>
      <c r="I494" s="71"/>
      <c r="K494" s="71"/>
    </row>
    <row r="495" spans="1:14" x14ac:dyDescent="0.55000000000000004">
      <c r="A495" s="78" t="s">
        <v>716</v>
      </c>
      <c r="B495" s="78" t="s">
        <v>715</v>
      </c>
      <c r="C495" s="70">
        <v>3</v>
      </c>
      <c r="D495" s="70" t="s">
        <v>913</v>
      </c>
      <c r="E495" s="70" t="s">
        <v>941</v>
      </c>
      <c r="G495" s="71" t="s">
        <v>17</v>
      </c>
      <c r="H495" s="71"/>
      <c r="I495" s="71"/>
      <c r="K495" s="71"/>
    </row>
    <row r="496" spans="1:14" x14ac:dyDescent="0.55000000000000004">
      <c r="A496" s="78" t="s">
        <v>713</v>
      </c>
      <c r="B496" s="78" t="s">
        <v>714</v>
      </c>
      <c r="C496" s="70">
        <v>3</v>
      </c>
      <c r="D496" s="70" t="s">
        <v>913</v>
      </c>
      <c r="E496" s="70" t="s">
        <v>941</v>
      </c>
      <c r="G496" s="71" t="s">
        <v>22</v>
      </c>
      <c r="H496" s="71"/>
      <c r="I496" s="71"/>
      <c r="K496" s="71"/>
    </row>
    <row r="497" spans="1:14" x14ac:dyDescent="0.55000000000000004">
      <c r="A497" s="78" t="s">
        <v>778</v>
      </c>
      <c r="B497" s="78" t="s">
        <v>779</v>
      </c>
      <c r="C497" s="70">
        <v>3</v>
      </c>
      <c r="D497" s="70" t="s">
        <v>859</v>
      </c>
      <c r="E497" s="70" t="s">
        <v>941</v>
      </c>
      <c r="G497" s="71"/>
      <c r="H497" s="71"/>
      <c r="I497" s="71"/>
      <c r="K497" s="71"/>
    </row>
    <row r="498" spans="1:14" x14ac:dyDescent="0.55000000000000004">
      <c r="A498" s="78" t="s">
        <v>780</v>
      </c>
      <c r="B498" s="78" t="s">
        <v>781</v>
      </c>
      <c r="C498" s="70">
        <v>3</v>
      </c>
      <c r="D498" s="70" t="s">
        <v>859</v>
      </c>
      <c r="E498" s="70" t="s">
        <v>941</v>
      </c>
      <c r="G498" s="71"/>
      <c r="H498" s="71"/>
      <c r="I498" s="71"/>
      <c r="K498" s="71"/>
    </row>
    <row r="499" spans="1:14" x14ac:dyDescent="0.55000000000000004">
      <c r="A499" s="78" t="s">
        <v>782</v>
      </c>
      <c r="B499" s="78" t="s">
        <v>783</v>
      </c>
      <c r="C499" s="70">
        <v>3</v>
      </c>
      <c r="D499" s="70" t="s">
        <v>859</v>
      </c>
      <c r="E499" s="70" t="s">
        <v>941</v>
      </c>
      <c r="G499" s="71"/>
      <c r="H499" s="71"/>
      <c r="I499" s="71"/>
      <c r="K499" s="71"/>
    </row>
    <row r="500" spans="1:14" x14ac:dyDescent="0.55000000000000004">
      <c r="A500" s="78" t="s">
        <v>785</v>
      </c>
      <c r="B500" s="78" t="s">
        <v>786</v>
      </c>
      <c r="C500" s="70">
        <v>3</v>
      </c>
      <c r="D500" s="70" t="s">
        <v>859</v>
      </c>
      <c r="E500" s="70" t="s">
        <v>941</v>
      </c>
      <c r="G500" s="71"/>
      <c r="H500" s="71"/>
      <c r="I500" s="71"/>
      <c r="K500" s="71"/>
    </row>
    <row r="501" spans="1:14" x14ac:dyDescent="0.55000000000000004">
      <c r="A501" s="78" t="s">
        <v>787</v>
      </c>
      <c r="B501" s="78" t="s">
        <v>788</v>
      </c>
      <c r="C501" s="70">
        <v>3</v>
      </c>
      <c r="D501" s="70" t="s">
        <v>859</v>
      </c>
      <c r="E501" s="70" t="s">
        <v>941</v>
      </c>
      <c r="G501" s="71"/>
      <c r="H501" s="71"/>
      <c r="I501" s="71"/>
      <c r="K501" s="71"/>
    </row>
    <row r="502" spans="1:14" x14ac:dyDescent="0.55000000000000004">
      <c r="A502" s="78" t="s">
        <v>789</v>
      </c>
      <c r="B502" s="78" t="s">
        <v>790</v>
      </c>
      <c r="C502" s="70">
        <v>3</v>
      </c>
      <c r="D502" s="70" t="s">
        <v>859</v>
      </c>
      <c r="E502" s="70" t="s">
        <v>941</v>
      </c>
      <c r="G502" s="71"/>
      <c r="H502" s="71"/>
      <c r="I502" s="71"/>
      <c r="K502" s="71"/>
    </row>
    <row r="503" spans="1:14" x14ac:dyDescent="0.55000000000000004">
      <c r="A503" s="78" t="s">
        <v>12</v>
      </c>
      <c r="B503" s="78" t="s">
        <v>85</v>
      </c>
      <c r="C503" s="70">
        <v>1</v>
      </c>
      <c r="D503" s="70"/>
      <c r="E503" s="70" t="s">
        <v>62</v>
      </c>
      <c r="G503" s="71"/>
      <c r="H503" s="71"/>
      <c r="I503" s="71"/>
      <c r="J503" s="72"/>
      <c r="K503" s="71"/>
      <c r="L503" s="72"/>
      <c r="M503" s="32"/>
      <c r="N503" s="114"/>
    </row>
    <row r="504" spans="1:14" x14ac:dyDescent="0.55000000000000004">
      <c r="A504" s="78" t="s">
        <v>78</v>
      </c>
      <c r="B504" s="78" t="s">
        <v>79</v>
      </c>
      <c r="C504" s="70">
        <v>3</v>
      </c>
      <c r="D504" s="70"/>
      <c r="E504" s="70" t="s">
        <v>62</v>
      </c>
      <c r="G504" s="71"/>
      <c r="H504" s="71"/>
      <c r="I504" s="71"/>
      <c r="J504" s="72"/>
      <c r="K504" s="71"/>
      <c r="L504" s="72"/>
      <c r="M504" s="32"/>
      <c r="N504" s="114"/>
    </row>
    <row r="505" spans="1:14" x14ac:dyDescent="0.55000000000000004">
      <c r="A505" s="78" t="s">
        <v>13</v>
      </c>
      <c r="B505" s="78" t="s">
        <v>14</v>
      </c>
      <c r="C505" s="70">
        <v>3</v>
      </c>
      <c r="D505" s="70"/>
      <c r="E505" s="70" t="s">
        <v>62</v>
      </c>
      <c r="G505" s="71"/>
      <c r="H505" s="71"/>
      <c r="I505" s="71"/>
      <c r="J505" s="72"/>
      <c r="K505" s="71"/>
      <c r="L505" s="72"/>
      <c r="M505" s="32"/>
      <c r="N505" s="114"/>
    </row>
    <row r="506" spans="1:14" x14ac:dyDescent="0.55000000000000004">
      <c r="A506" s="78" t="s">
        <v>567</v>
      </c>
      <c r="B506" s="78" t="s">
        <v>825</v>
      </c>
      <c r="C506" s="70">
        <v>3</v>
      </c>
      <c r="D506" s="70"/>
      <c r="E506" s="70" t="s">
        <v>62</v>
      </c>
      <c r="G506" s="71"/>
      <c r="H506" s="71"/>
      <c r="I506" s="71"/>
      <c r="J506" s="72"/>
      <c r="K506" s="71"/>
      <c r="L506" s="72"/>
      <c r="M506" s="32"/>
      <c r="N506" s="114"/>
    </row>
    <row r="507" spans="1:14" x14ac:dyDescent="0.55000000000000004">
      <c r="A507" s="78" t="s">
        <v>568</v>
      </c>
      <c r="B507" s="78" t="s">
        <v>826</v>
      </c>
      <c r="C507" s="70">
        <v>3</v>
      </c>
      <c r="D507" s="70"/>
      <c r="E507" s="70" t="s">
        <v>62</v>
      </c>
      <c r="G507" s="71"/>
      <c r="H507" s="71"/>
      <c r="I507" s="71"/>
      <c r="J507" s="72"/>
      <c r="K507" s="71"/>
      <c r="L507" s="72"/>
      <c r="M507" s="32"/>
      <c r="N507" s="114"/>
    </row>
    <row r="508" spans="1:14" x14ac:dyDescent="0.55000000000000004">
      <c r="A508" s="78" t="s">
        <v>103</v>
      </c>
      <c r="B508" s="78" t="s">
        <v>104</v>
      </c>
      <c r="C508" s="70">
        <v>3</v>
      </c>
      <c r="D508" s="70"/>
      <c r="E508" s="70" t="s">
        <v>62</v>
      </c>
      <c r="G508" s="71"/>
      <c r="H508" s="71"/>
      <c r="I508" s="71"/>
      <c r="J508" s="72"/>
      <c r="K508" s="71"/>
      <c r="L508" s="72"/>
      <c r="M508" s="32"/>
      <c r="N508" s="114"/>
    </row>
    <row r="509" spans="1:14" x14ac:dyDescent="0.55000000000000004">
      <c r="A509" s="78" t="s">
        <v>27</v>
      </c>
      <c r="B509" s="78" t="s">
        <v>28</v>
      </c>
      <c r="C509" s="70">
        <v>3</v>
      </c>
      <c r="D509" s="70"/>
      <c r="E509" s="70" t="s">
        <v>62</v>
      </c>
      <c r="G509" s="71"/>
      <c r="H509" s="71"/>
      <c r="I509" s="71"/>
      <c r="J509" s="72"/>
      <c r="K509" s="71"/>
      <c r="L509" s="72"/>
      <c r="M509" s="32"/>
      <c r="N509" s="114"/>
    </row>
    <row r="510" spans="1:14" x14ac:dyDescent="0.55000000000000004">
      <c r="A510" s="78" t="s">
        <v>735</v>
      </c>
      <c r="B510" s="78" t="s">
        <v>736</v>
      </c>
      <c r="C510" s="70">
        <v>3</v>
      </c>
      <c r="D510" s="70" t="s">
        <v>955</v>
      </c>
      <c r="E510" s="70" t="s">
        <v>941</v>
      </c>
      <c r="G510" s="71"/>
      <c r="H510" s="71"/>
      <c r="I510" s="71"/>
      <c r="K510" s="71"/>
    </row>
    <row r="511" spans="1:14" x14ac:dyDescent="0.55000000000000004">
      <c r="A511" s="78" t="s">
        <v>737</v>
      </c>
      <c r="B511" s="78" t="s">
        <v>738</v>
      </c>
      <c r="C511" s="70">
        <v>3</v>
      </c>
      <c r="D511" s="70" t="s">
        <v>955</v>
      </c>
      <c r="E511" s="70" t="s">
        <v>941</v>
      </c>
      <c r="G511" s="71" t="s">
        <v>942</v>
      </c>
      <c r="H511" s="71"/>
      <c r="I511" s="71"/>
      <c r="K511" s="71"/>
    </row>
    <row r="512" spans="1:14" x14ac:dyDescent="0.55000000000000004">
      <c r="A512" s="78" t="s">
        <v>1124</v>
      </c>
      <c r="B512" s="78" t="s">
        <v>756</v>
      </c>
      <c r="C512" s="70">
        <v>3</v>
      </c>
      <c r="D512" s="70" t="s">
        <v>955</v>
      </c>
      <c r="E512" s="70" t="s">
        <v>941</v>
      </c>
      <c r="G512" s="71"/>
      <c r="H512" s="71"/>
      <c r="I512" s="71"/>
      <c r="K512" s="71"/>
    </row>
    <row r="513" spans="1:11" x14ac:dyDescent="0.55000000000000004">
      <c r="A513" s="78" t="s">
        <v>744</v>
      </c>
      <c r="B513" s="78" t="s">
        <v>1111</v>
      </c>
      <c r="C513" s="70">
        <v>3</v>
      </c>
      <c r="D513" s="70" t="s">
        <v>955</v>
      </c>
      <c r="E513" s="70" t="s">
        <v>941</v>
      </c>
      <c r="G513" s="71"/>
      <c r="H513" s="71"/>
      <c r="I513" s="71"/>
      <c r="K513" s="71"/>
    </row>
    <row r="514" spans="1:11" x14ac:dyDescent="0.55000000000000004">
      <c r="A514" s="78" t="s">
        <v>1135</v>
      </c>
      <c r="B514" s="78" t="s">
        <v>1136</v>
      </c>
      <c r="C514" s="70">
        <v>3</v>
      </c>
      <c r="D514" s="70" t="s">
        <v>955</v>
      </c>
      <c r="E514" s="70" t="s">
        <v>941</v>
      </c>
      <c r="G514" s="71"/>
      <c r="H514" s="71"/>
      <c r="I514" s="71"/>
      <c r="K514" s="71"/>
    </row>
    <row r="515" spans="1:11" x14ac:dyDescent="0.55000000000000004">
      <c r="A515" s="78" t="s">
        <v>1112</v>
      </c>
      <c r="B515" s="78" t="s">
        <v>1113</v>
      </c>
      <c r="C515" s="70">
        <v>3</v>
      </c>
      <c r="D515" s="70" t="s">
        <v>955</v>
      </c>
      <c r="E515" s="70" t="s">
        <v>941</v>
      </c>
      <c r="G515" s="71"/>
      <c r="H515" s="71"/>
      <c r="I515" s="71"/>
      <c r="K515" s="71"/>
    </row>
    <row r="516" spans="1:11" x14ac:dyDescent="0.55000000000000004">
      <c r="A516" s="78" t="s">
        <v>1128</v>
      </c>
      <c r="B516" s="78" t="s">
        <v>1129</v>
      </c>
      <c r="C516" s="70">
        <v>3</v>
      </c>
      <c r="D516" s="70" t="s">
        <v>955</v>
      </c>
      <c r="E516" s="70" t="s">
        <v>941</v>
      </c>
      <c r="G516" s="71"/>
      <c r="H516" s="71"/>
      <c r="I516" s="71"/>
      <c r="K516" s="71"/>
    </row>
    <row r="517" spans="1:11" x14ac:dyDescent="0.55000000000000004">
      <c r="A517" s="78" t="s">
        <v>745</v>
      </c>
      <c r="B517" s="78" t="s">
        <v>746</v>
      </c>
      <c r="C517" s="70">
        <v>3</v>
      </c>
      <c r="D517" s="70" t="s">
        <v>955</v>
      </c>
      <c r="E517" s="70" t="s">
        <v>941</v>
      </c>
      <c r="G517" s="71" t="s">
        <v>942</v>
      </c>
      <c r="H517" s="71"/>
      <c r="I517" s="71"/>
      <c r="K517" s="71"/>
    </row>
    <row r="518" spans="1:11" x14ac:dyDescent="0.55000000000000004">
      <c r="A518" s="78" t="s">
        <v>747</v>
      </c>
      <c r="B518" s="78" t="s">
        <v>748</v>
      </c>
      <c r="C518" s="70">
        <v>3</v>
      </c>
      <c r="D518" s="70" t="s">
        <v>955</v>
      </c>
      <c r="E518" s="70" t="s">
        <v>941</v>
      </c>
      <c r="G518" s="71" t="s">
        <v>942</v>
      </c>
      <c r="H518" s="71"/>
      <c r="I518" s="71"/>
      <c r="K518" s="71"/>
    </row>
    <row r="519" spans="1:11" x14ac:dyDescent="0.55000000000000004">
      <c r="A519" s="78" t="s">
        <v>952</v>
      </c>
      <c r="B519" s="78" t="s">
        <v>1121</v>
      </c>
      <c r="C519" s="70">
        <v>3</v>
      </c>
      <c r="D519" s="70" t="s">
        <v>955</v>
      </c>
      <c r="E519" s="70" t="s">
        <v>941</v>
      </c>
      <c r="G519" s="71"/>
      <c r="H519" s="71"/>
      <c r="I519" s="71"/>
      <c r="K519" s="71"/>
    </row>
    <row r="520" spans="1:11" x14ac:dyDescent="0.55000000000000004">
      <c r="A520" s="78" t="s">
        <v>742</v>
      </c>
      <c r="B520" s="78" t="s">
        <v>743</v>
      </c>
      <c r="C520" s="70">
        <v>3</v>
      </c>
      <c r="D520" s="70" t="s">
        <v>955</v>
      </c>
      <c r="E520" s="70" t="s">
        <v>941</v>
      </c>
      <c r="G520" s="71"/>
      <c r="H520" s="71"/>
      <c r="I520" s="71"/>
      <c r="K520" s="71"/>
    </row>
    <row r="521" spans="1:11" x14ac:dyDescent="0.55000000000000004">
      <c r="A521" s="78" t="s">
        <v>1137</v>
      </c>
      <c r="B521" s="78" t="s">
        <v>1138</v>
      </c>
      <c r="C521" s="70">
        <v>3</v>
      </c>
      <c r="D521" s="70" t="s">
        <v>955</v>
      </c>
      <c r="E521" s="70" t="s">
        <v>941</v>
      </c>
      <c r="G521" s="71"/>
      <c r="H521" s="71"/>
      <c r="I521" s="71"/>
      <c r="K521" s="71"/>
    </row>
    <row r="522" spans="1:11" x14ac:dyDescent="0.55000000000000004">
      <c r="A522" s="78" t="s">
        <v>1114</v>
      </c>
      <c r="B522" s="78" t="s">
        <v>763</v>
      </c>
      <c r="C522" s="70">
        <v>3</v>
      </c>
      <c r="D522" s="70" t="s">
        <v>955</v>
      </c>
      <c r="E522" s="70" t="s">
        <v>941</v>
      </c>
      <c r="G522" s="71"/>
      <c r="H522" s="71"/>
      <c r="I522" s="71"/>
      <c r="K522" s="71"/>
    </row>
    <row r="523" spans="1:11" x14ac:dyDescent="0.55000000000000004">
      <c r="A523" s="78" t="s">
        <v>749</v>
      </c>
      <c r="B523" s="78" t="s">
        <v>750</v>
      </c>
      <c r="C523" s="70">
        <v>3</v>
      </c>
      <c r="D523" s="70" t="s">
        <v>955</v>
      </c>
      <c r="E523" s="70" t="s">
        <v>941</v>
      </c>
      <c r="G523" s="71"/>
      <c r="H523" s="71"/>
      <c r="I523" s="71"/>
      <c r="K523" s="71"/>
    </row>
    <row r="524" spans="1:11" x14ac:dyDescent="0.55000000000000004">
      <c r="A524" s="78" t="s">
        <v>751</v>
      </c>
      <c r="B524" s="78" t="s">
        <v>752</v>
      </c>
      <c r="C524" s="70">
        <v>3</v>
      </c>
      <c r="D524" s="70" t="s">
        <v>955</v>
      </c>
      <c r="E524" s="70" t="s">
        <v>941</v>
      </c>
      <c r="G524" s="71"/>
      <c r="H524" s="71"/>
      <c r="I524" s="71"/>
      <c r="K524" s="71"/>
    </row>
    <row r="525" spans="1:11" x14ac:dyDescent="0.55000000000000004">
      <c r="A525" s="78" t="s">
        <v>1163</v>
      </c>
      <c r="B525" s="78" t="s">
        <v>1164</v>
      </c>
      <c r="C525" s="70">
        <v>3</v>
      </c>
      <c r="D525" s="70" t="s">
        <v>955</v>
      </c>
      <c r="E525" s="70" t="s">
        <v>941</v>
      </c>
      <c r="G525" s="71"/>
      <c r="H525" s="71"/>
      <c r="I525" s="71"/>
      <c r="K525" s="71"/>
    </row>
    <row r="526" spans="1:11" x14ac:dyDescent="0.55000000000000004">
      <c r="A526" s="78" t="s">
        <v>1115</v>
      </c>
      <c r="B526" s="78" t="s">
        <v>1116</v>
      </c>
      <c r="C526" s="70">
        <v>3</v>
      </c>
      <c r="D526" s="70" t="s">
        <v>955</v>
      </c>
      <c r="E526" s="70" t="s">
        <v>941</v>
      </c>
      <c r="G526" s="71"/>
      <c r="H526" s="71"/>
      <c r="I526" s="71"/>
      <c r="K526" s="71"/>
    </row>
    <row r="527" spans="1:11" x14ac:dyDescent="0.55000000000000004">
      <c r="A527" s="78" t="s">
        <v>753</v>
      </c>
      <c r="B527" s="78" t="s">
        <v>1117</v>
      </c>
      <c r="C527" s="70">
        <v>3</v>
      </c>
      <c r="D527" s="70" t="s">
        <v>955</v>
      </c>
      <c r="E527" s="70" t="s">
        <v>941</v>
      </c>
      <c r="G527" s="71"/>
      <c r="H527" s="71"/>
      <c r="I527" s="71"/>
      <c r="K527" s="71"/>
    </row>
    <row r="528" spans="1:11" x14ac:dyDescent="0.55000000000000004">
      <c r="A528" s="78" t="s">
        <v>1139</v>
      </c>
      <c r="B528" s="78" t="s">
        <v>1140</v>
      </c>
      <c r="C528" s="70">
        <v>3</v>
      </c>
      <c r="D528" s="70" t="s">
        <v>955</v>
      </c>
      <c r="E528" s="70" t="s">
        <v>941</v>
      </c>
      <c r="G528" s="71"/>
      <c r="H528" s="71"/>
      <c r="I528" s="71"/>
      <c r="K528" s="71"/>
    </row>
    <row r="529" spans="1:14" x14ac:dyDescent="0.55000000000000004">
      <c r="A529" s="78" t="s">
        <v>1118</v>
      </c>
      <c r="B529" s="78" t="s">
        <v>1119</v>
      </c>
      <c r="C529" s="70">
        <v>3</v>
      </c>
      <c r="D529" s="70" t="s">
        <v>955</v>
      </c>
      <c r="E529" s="70" t="s">
        <v>941</v>
      </c>
      <c r="G529" s="71"/>
      <c r="H529" s="71"/>
      <c r="I529" s="71"/>
      <c r="K529" s="71"/>
    </row>
    <row r="530" spans="1:14" x14ac:dyDescent="0.55000000000000004">
      <c r="A530" s="78" t="s">
        <v>1130</v>
      </c>
      <c r="B530" s="78" t="s">
        <v>743</v>
      </c>
      <c r="C530" s="70">
        <v>3</v>
      </c>
      <c r="D530" s="70" t="s">
        <v>955</v>
      </c>
      <c r="E530" s="70" t="s">
        <v>941</v>
      </c>
      <c r="G530" s="71"/>
      <c r="H530" s="71"/>
      <c r="I530" s="71"/>
      <c r="K530" s="71"/>
    </row>
    <row r="531" spans="1:14" x14ac:dyDescent="0.55000000000000004">
      <c r="A531" s="78" t="s">
        <v>759</v>
      </c>
      <c r="B531" s="78" t="s">
        <v>760</v>
      </c>
      <c r="C531" s="70">
        <v>3</v>
      </c>
      <c r="D531" s="70" t="s">
        <v>955</v>
      </c>
      <c r="E531" s="70" t="s">
        <v>941</v>
      </c>
      <c r="G531" s="71"/>
      <c r="H531" s="71"/>
      <c r="I531" s="71"/>
      <c r="K531" s="71"/>
    </row>
    <row r="532" spans="1:14" x14ac:dyDescent="0.55000000000000004">
      <c r="A532" s="78" t="s">
        <v>1122</v>
      </c>
      <c r="B532" s="78" t="s">
        <v>755</v>
      </c>
      <c r="C532" s="70">
        <v>3</v>
      </c>
      <c r="D532" s="70" t="s">
        <v>955</v>
      </c>
      <c r="E532" s="70" t="s">
        <v>941</v>
      </c>
      <c r="G532" s="71"/>
      <c r="H532" s="71"/>
      <c r="I532" s="71"/>
      <c r="K532" s="71"/>
    </row>
    <row r="533" spans="1:14" x14ac:dyDescent="0.55000000000000004">
      <c r="A533" s="78" t="s">
        <v>754</v>
      </c>
      <c r="B533" s="78" t="s">
        <v>755</v>
      </c>
      <c r="C533" s="70">
        <v>3</v>
      </c>
      <c r="D533" s="70" t="s">
        <v>955</v>
      </c>
      <c r="E533" s="70" t="s">
        <v>941</v>
      </c>
      <c r="G533" s="71" t="s">
        <v>942</v>
      </c>
      <c r="H533" s="71"/>
      <c r="I533" s="71"/>
      <c r="K533" s="71"/>
    </row>
    <row r="534" spans="1:14" x14ac:dyDescent="0.55000000000000004">
      <c r="A534" s="78" t="s">
        <v>757</v>
      </c>
      <c r="B534" s="78" t="s">
        <v>758</v>
      </c>
      <c r="C534" s="70">
        <v>3</v>
      </c>
      <c r="D534" s="70" t="s">
        <v>955</v>
      </c>
      <c r="E534" s="70" t="s">
        <v>941</v>
      </c>
      <c r="G534" s="71"/>
      <c r="H534" s="71"/>
      <c r="I534" s="71"/>
      <c r="K534" s="71"/>
    </row>
    <row r="535" spans="1:14" x14ac:dyDescent="0.55000000000000004">
      <c r="A535" s="78" t="s">
        <v>1123</v>
      </c>
      <c r="B535" s="78" t="s">
        <v>1120</v>
      </c>
      <c r="C535" s="70">
        <v>3</v>
      </c>
      <c r="D535" s="70" t="s">
        <v>955</v>
      </c>
      <c r="E535" s="70" t="s">
        <v>941</v>
      </c>
      <c r="G535" s="71"/>
      <c r="H535" s="71"/>
      <c r="I535" s="71"/>
      <c r="K535" s="71"/>
    </row>
    <row r="536" spans="1:14" x14ac:dyDescent="0.55000000000000004">
      <c r="A536" s="78" t="s">
        <v>699</v>
      </c>
      <c r="B536" s="78" t="s">
        <v>700</v>
      </c>
      <c r="C536" s="70">
        <v>3</v>
      </c>
      <c r="D536" s="70" t="s">
        <v>870</v>
      </c>
      <c r="E536" s="70" t="s">
        <v>941</v>
      </c>
      <c r="G536" s="71"/>
      <c r="H536" s="71"/>
      <c r="I536" s="71"/>
      <c r="K536" s="71"/>
    </row>
    <row r="537" spans="1:14" x14ac:dyDescent="0.55000000000000004">
      <c r="A537" s="78" t="s">
        <v>697</v>
      </c>
      <c r="B537" s="78" t="s">
        <v>698</v>
      </c>
      <c r="C537" s="70">
        <v>3</v>
      </c>
      <c r="D537" s="70" t="s">
        <v>870</v>
      </c>
      <c r="E537" s="70" t="s">
        <v>941</v>
      </c>
      <c r="G537" s="71"/>
      <c r="H537" s="71"/>
      <c r="I537" s="71"/>
      <c r="K537" s="71"/>
    </row>
    <row r="538" spans="1:14" x14ac:dyDescent="0.55000000000000004">
      <c r="A538" s="78" t="s">
        <v>710</v>
      </c>
      <c r="B538" s="78" t="s">
        <v>711</v>
      </c>
      <c r="C538" s="70">
        <v>3</v>
      </c>
      <c r="D538" s="70" t="s">
        <v>913</v>
      </c>
      <c r="E538" s="70" t="s">
        <v>941</v>
      </c>
      <c r="G538" s="71"/>
      <c r="H538" s="71"/>
      <c r="I538" s="71"/>
      <c r="K538" s="71"/>
    </row>
    <row r="539" spans="1:14" x14ac:dyDescent="0.55000000000000004">
      <c r="A539" s="78" t="s">
        <v>76</v>
      </c>
      <c r="B539" s="78" t="s">
        <v>113</v>
      </c>
      <c r="C539" s="70">
        <v>3</v>
      </c>
      <c r="D539" s="32" t="s">
        <v>824</v>
      </c>
      <c r="E539" s="70" t="s">
        <v>63</v>
      </c>
      <c r="G539" s="71"/>
      <c r="H539" s="71"/>
      <c r="I539" s="71"/>
      <c r="K539" s="71"/>
    </row>
    <row r="540" spans="1:14" x14ac:dyDescent="0.55000000000000004">
      <c r="A540" s="78" t="s">
        <v>10</v>
      </c>
      <c r="B540" s="78" t="s">
        <v>11</v>
      </c>
      <c r="C540" s="70">
        <v>3</v>
      </c>
      <c r="D540" s="70"/>
      <c r="E540" s="70" t="s">
        <v>62</v>
      </c>
      <c r="G540" s="71"/>
      <c r="H540" s="71"/>
      <c r="I540" s="71"/>
      <c r="J540" s="72"/>
      <c r="K540" s="71"/>
      <c r="L540" s="72"/>
      <c r="M540" s="32"/>
      <c r="N540" s="114"/>
    </row>
    <row r="541" spans="1:14" x14ac:dyDescent="0.55000000000000004">
      <c r="A541" s="78" t="s">
        <v>685</v>
      </c>
      <c r="B541" s="78" t="s">
        <v>686</v>
      </c>
      <c r="C541" s="70">
        <v>2</v>
      </c>
      <c r="D541" s="70" t="s">
        <v>943</v>
      </c>
      <c r="E541" s="70" t="s">
        <v>941</v>
      </c>
      <c r="G541" s="71" t="s">
        <v>942</v>
      </c>
      <c r="H541" s="71"/>
      <c r="I541" s="71"/>
      <c r="K541" s="71"/>
    </row>
    <row r="542" spans="1:14" x14ac:dyDescent="0.55000000000000004">
      <c r="A542" s="78" t="s">
        <v>687</v>
      </c>
      <c r="B542" s="78" t="s">
        <v>688</v>
      </c>
      <c r="C542" s="70">
        <v>2</v>
      </c>
      <c r="D542" s="70" t="s">
        <v>943</v>
      </c>
      <c r="E542" s="70" t="s">
        <v>941</v>
      </c>
      <c r="G542" s="71" t="s">
        <v>942</v>
      </c>
      <c r="H542" s="71"/>
      <c r="I542" s="71"/>
      <c r="K542" s="71"/>
    </row>
    <row r="543" spans="1:14" x14ac:dyDescent="0.55000000000000004">
      <c r="A543" s="78" t="s">
        <v>689</v>
      </c>
      <c r="B543" s="78" t="s">
        <v>690</v>
      </c>
      <c r="C543" s="70">
        <v>2</v>
      </c>
      <c r="D543" s="70" t="s">
        <v>943</v>
      </c>
      <c r="E543" s="70" t="s">
        <v>941</v>
      </c>
      <c r="G543" s="71" t="s">
        <v>942</v>
      </c>
      <c r="H543" s="71"/>
      <c r="I543" s="71"/>
      <c r="K543" s="71"/>
    </row>
    <row r="544" spans="1:14" x14ac:dyDescent="0.55000000000000004">
      <c r="A544" s="78" t="s">
        <v>676</v>
      </c>
      <c r="B544" s="78" t="s">
        <v>677</v>
      </c>
      <c r="C544" s="70">
        <v>3</v>
      </c>
      <c r="D544" s="70" t="s">
        <v>943</v>
      </c>
      <c r="E544" s="70" t="s">
        <v>941</v>
      </c>
      <c r="G544" s="71"/>
      <c r="H544" s="71"/>
      <c r="I544" s="71"/>
      <c r="K544" s="71"/>
    </row>
    <row r="545" spans="1:11" x14ac:dyDescent="0.55000000000000004">
      <c r="A545" s="78" t="s">
        <v>678</v>
      </c>
      <c r="B545" s="78" t="s">
        <v>679</v>
      </c>
      <c r="C545" s="70">
        <v>3</v>
      </c>
      <c r="D545" s="70" t="s">
        <v>943</v>
      </c>
      <c r="E545" s="70" t="s">
        <v>941</v>
      </c>
      <c r="G545" s="71"/>
      <c r="H545" s="71"/>
      <c r="I545" s="71"/>
      <c r="K545" s="71"/>
    </row>
    <row r="546" spans="1:11" x14ac:dyDescent="0.55000000000000004">
      <c r="A546" s="78" t="s">
        <v>1099</v>
      </c>
      <c r="B546" s="78" t="s">
        <v>1101</v>
      </c>
      <c r="C546" s="70">
        <v>2</v>
      </c>
      <c r="D546" s="70" t="s">
        <v>943</v>
      </c>
      <c r="E546" s="70" t="s">
        <v>941</v>
      </c>
      <c r="G546" s="71"/>
      <c r="H546" s="71"/>
      <c r="I546" s="71"/>
      <c r="K546" s="71"/>
    </row>
    <row r="547" spans="1:11" x14ac:dyDescent="0.55000000000000004">
      <c r="A547" s="78" t="s">
        <v>1100</v>
      </c>
      <c r="B547" s="78" t="s">
        <v>1102</v>
      </c>
      <c r="C547" s="70">
        <v>2</v>
      </c>
      <c r="D547" s="70" t="s">
        <v>943</v>
      </c>
      <c r="E547" s="70" t="s">
        <v>941</v>
      </c>
      <c r="G547" s="71" t="s">
        <v>1099</v>
      </c>
      <c r="H547" s="71"/>
      <c r="I547" s="71"/>
      <c r="K547" s="71"/>
    </row>
    <row r="548" spans="1:11" x14ac:dyDescent="0.55000000000000004">
      <c r="A548" s="78" t="s">
        <v>1170</v>
      </c>
      <c r="B548" s="78" t="s">
        <v>1103</v>
      </c>
      <c r="C548" s="70">
        <v>2</v>
      </c>
      <c r="D548" s="70" t="s">
        <v>943</v>
      </c>
      <c r="E548" s="70" t="s">
        <v>941</v>
      </c>
      <c r="G548" s="71" t="s">
        <v>1100</v>
      </c>
      <c r="H548" s="71"/>
      <c r="I548" s="71"/>
      <c r="K548" s="71"/>
    </row>
    <row r="549" spans="1:11" x14ac:dyDescent="0.55000000000000004">
      <c r="A549" s="78" t="s">
        <v>681</v>
      </c>
      <c r="B549" s="78" t="s">
        <v>682</v>
      </c>
      <c r="C549" s="70">
        <v>3</v>
      </c>
      <c r="D549" s="70" t="s">
        <v>943</v>
      </c>
      <c r="E549" s="70" t="s">
        <v>941</v>
      </c>
      <c r="G549" s="71"/>
      <c r="H549" s="71"/>
      <c r="I549" s="71"/>
      <c r="K549" s="71"/>
    </row>
    <row r="550" spans="1:11" x14ac:dyDescent="0.55000000000000004">
      <c r="A550" s="78" t="s">
        <v>1169</v>
      </c>
      <c r="B550" s="78" t="s">
        <v>1108</v>
      </c>
      <c r="C550" s="70">
        <v>3</v>
      </c>
      <c r="D550" s="70" t="s">
        <v>943</v>
      </c>
      <c r="E550" s="70" t="s">
        <v>941</v>
      </c>
      <c r="G550" s="71"/>
      <c r="H550" s="71"/>
      <c r="I550" s="71"/>
      <c r="K550" s="71"/>
    </row>
    <row r="551" spans="1:11" x14ac:dyDescent="0.55000000000000004">
      <c r="A551" s="78" t="s">
        <v>1109</v>
      </c>
      <c r="B551" s="78" t="s">
        <v>1110</v>
      </c>
      <c r="C551" s="70">
        <v>3</v>
      </c>
      <c r="D551" s="70" t="s">
        <v>943</v>
      </c>
      <c r="E551" s="70" t="s">
        <v>941</v>
      </c>
      <c r="G551" s="71"/>
      <c r="H551" s="71"/>
      <c r="I551" s="71"/>
      <c r="K551" s="71"/>
    </row>
    <row r="552" spans="1:11" x14ac:dyDescent="0.55000000000000004">
      <c r="A552" s="78" t="s">
        <v>692</v>
      </c>
      <c r="B552" s="78" t="s">
        <v>693</v>
      </c>
      <c r="C552" s="70">
        <v>3</v>
      </c>
      <c r="D552" s="70" t="s">
        <v>943</v>
      </c>
      <c r="E552" s="70" t="s">
        <v>941</v>
      </c>
      <c r="G552" s="71"/>
      <c r="H552" s="71"/>
      <c r="I552" s="71"/>
      <c r="K552" s="71"/>
    </row>
    <row r="553" spans="1:11" x14ac:dyDescent="0.55000000000000004">
      <c r="A553" s="78" t="s">
        <v>683</v>
      </c>
      <c r="B553" s="78" t="s">
        <v>684</v>
      </c>
      <c r="C553" s="70">
        <v>3</v>
      </c>
      <c r="D553" s="70" t="s">
        <v>943</v>
      </c>
      <c r="E553" s="70" t="s">
        <v>941</v>
      </c>
      <c r="G553" s="71" t="s">
        <v>942</v>
      </c>
      <c r="H553" s="71"/>
      <c r="I553" s="71"/>
      <c r="K553" s="71"/>
    </row>
    <row r="554" spans="1:11" x14ac:dyDescent="0.55000000000000004">
      <c r="A554" s="78" t="s">
        <v>762</v>
      </c>
      <c r="B554" s="78" t="s">
        <v>763</v>
      </c>
      <c r="C554" s="70">
        <v>3</v>
      </c>
      <c r="D554" s="70" t="s">
        <v>955</v>
      </c>
      <c r="E554" s="70" t="s">
        <v>941</v>
      </c>
      <c r="G554" s="71" t="s">
        <v>942</v>
      </c>
      <c r="H554" s="71"/>
      <c r="I554" s="71"/>
      <c r="K554" s="71"/>
    </row>
    <row r="555" spans="1:11" x14ac:dyDescent="0.55000000000000004">
      <c r="A555" s="78" t="s">
        <v>764</v>
      </c>
      <c r="B555" s="78" t="s">
        <v>765</v>
      </c>
      <c r="C555" s="70">
        <v>3</v>
      </c>
      <c r="D555" s="70" t="s">
        <v>955</v>
      </c>
      <c r="E555" s="70" t="s">
        <v>941</v>
      </c>
      <c r="G555" s="71" t="s">
        <v>942</v>
      </c>
      <c r="H555" s="71"/>
      <c r="I555" s="71"/>
      <c r="K555" s="71"/>
    </row>
    <row r="556" spans="1:11" x14ac:dyDescent="0.55000000000000004">
      <c r="A556" s="78" t="s">
        <v>766</v>
      </c>
      <c r="B556" s="78" t="s">
        <v>767</v>
      </c>
      <c r="C556" s="70">
        <v>3</v>
      </c>
      <c r="D556" s="70" t="s">
        <v>955</v>
      </c>
      <c r="E556" s="70" t="s">
        <v>941</v>
      </c>
      <c r="G556" s="71" t="s">
        <v>942</v>
      </c>
      <c r="H556" s="71"/>
      <c r="I556" s="71"/>
      <c r="K556" s="71"/>
    </row>
    <row r="557" spans="1:11" x14ac:dyDescent="0.55000000000000004">
      <c r="A557" s="78" t="s">
        <v>768</v>
      </c>
      <c r="B557" s="78" t="s">
        <v>769</v>
      </c>
      <c r="C557" s="70">
        <v>3</v>
      </c>
      <c r="D557" s="70" t="s">
        <v>955</v>
      </c>
      <c r="E557" s="70" t="s">
        <v>941</v>
      </c>
      <c r="G557" s="71" t="s">
        <v>942</v>
      </c>
      <c r="H557" s="71"/>
      <c r="I557" s="71"/>
      <c r="K557" s="71"/>
    </row>
    <row r="558" spans="1:11" x14ac:dyDescent="0.55000000000000004">
      <c r="A558" s="78" t="s">
        <v>770</v>
      </c>
      <c r="B558" s="78" t="s">
        <v>771</v>
      </c>
      <c r="C558" s="70">
        <v>3</v>
      </c>
      <c r="D558" s="70" t="s">
        <v>955</v>
      </c>
      <c r="E558" s="70" t="s">
        <v>941</v>
      </c>
      <c r="G558" s="71" t="s">
        <v>942</v>
      </c>
      <c r="H558" s="71"/>
      <c r="I558" s="71"/>
      <c r="K558" s="71"/>
    </row>
    <row r="559" spans="1:11" x14ac:dyDescent="0.55000000000000004">
      <c r="A559" s="78" t="s">
        <v>772</v>
      </c>
      <c r="B559" s="78" t="s">
        <v>773</v>
      </c>
      <c r="C559" s="70">
        <v>3</v>
      </c>
      <c r="D559" s="70" t="s">
        <v>955</v>
      </c>
      <c r="E559" s="70" t="s">
        <v>941</v>
      </c>
      <c r="G559" s="71" t="s">
        <v>942</v>
      </c>
      <c r="H559" s="71"/>
      <c r="I559" s="71"/>
      <c r="K559" s="71"/>
    </row>
    <row r="560" spans="1:11" x14ac:dyDescent="0.55000000000000004">
      <c r="A560" s="78" t="s">
        <v>774</v>
      </c>
      <c r="B560" s="78" t="s">
        <v>775</v>
      </c>
      <c r="C560" s="70">
        <v>3</v>
      </c>
      <c r="D560" s="70" t="s">
        <v>955</v>
      </c>
      <c r="E560" s="70" t="s">
        <v>941</v>
      </c>
      <c r="G560" s="71" t="s">
        <v>942</v>
      </c>
      <c r="H560" s="71"/>
      <c r="I560" s="71"/>
      <c r="K560" s="71"/>
    </row>
    <row r="561" spans="1:11" x14ac:dyDescent="0.55000000000000004">
      <c r="A561" s="78" t="s">
        <v>82</v>
      </c>
      <c r="B561" s="78" t="s">
        <v>83</v>
      </c>
      <c r="C561" s="70">
        <v>2</v>
      </c>
      <c r="D561" s="32" t="s">
        <v>824</v>
      </c>
      <c r="E561" s="70" t="s">
        <v>63</v>
      </c>
      <c r="G561" s="71"/>
      <c r="H561" s="71"/>
      <c r="I561" s="71"/>
      <c r="K561" s="71"/>
    </row>
    <row r="562" spans="1:11" x14ac:dyDescent="0.55000000000000004">
      <c r="A562" s="78" t="s">
        <v>92</v>
      </c>
      <c r="B562" s="78" t="s">
        <v>93</v>
      </c>
      <c r="C562" s="70">
        <v>2</v>
      </c>
      <c r="D562" s="32" t="s">
        <v>824</v>
      </c>
      <c r="E562" s="70" t="s">
        <v>63</v>
      </c>
      <c r="G562" s="71" t="s">
        <v>82</v>
      </c>
      <c r="H562" s="71"/>
      <c r="I562" s="71"/>
      <c r="K562" s="71"/>
    </row>
  </sheetData>
  <sheetProtection algorithmName="SHA-512" hashValue="TN307SOgpLtWaBWFZtrO4KjmoHtQaFSk4QEZXTfcCQDfS4yUsmmQI18SP8RZ0NfEoUxqyoW6jEaST4IvypR0fQ==" saltValue="bLjubG1I9Vem3nX3xEgy+w==" spinCount="100000" sheet="1" objects="1" scenarios="1"/>
  <sortState xmlns:xlrd2="http://schemas.microsoft.com/office/spreadsheetml/2017/richdata2" ref="A7:N360">
    <sortCondition ref="A7:A360"/>
  </sortState>
  <phoneticPr fontId="24" type="noConversion"/>
  <conditionalFormatting sqref="G7:H13 G14">
    <cfRule type="expression" priority="407" stopIfTrue="1">
      <formula>OR(G7="", LEFT(G7,6)="Prereq")</formula>
    </cfRule>
    <cfRule type="expression" dxfId="88" priority="408" stopIfTrue="1">
      <formula>AND(INDEX(#REF!,MATCH(G7,$A$11:$A$154,0))="Non-credit",INDEX($G$11:$G$154,MATCH(G7,$A$11:$A$154,0))="S")</formula>
    </cfRule>
    <cfRule type="expression" dxfId="87" priority="409" stopIfTrue="1">
      <formula>AND(INDEX(#REF!,MATCH(G7,$A$11:$A$154,0))="Non-credit",INDEX($G$11:$G$154,MATCH(G7,$A$11:$A$154,0))&lt;&gt;"S")</formula>
    </cfRule>
  </conditionalFormatting>
  <conditionalFormatting sqref="G35:L95">
    <cfRule type="expression" priority="421" stopIfTrue="1">
      <formula>OR(G35="", LEFT(G35,6)="Prereq")</formula>
    </cfRule>
    <cfRule type="expression" dxfId="86" priority="422" stopIfTrue="1">
      <formula>AND(INDEX($H$12:$H$155,MATCH(G35,$A$12:$A$155,0))="Non-credit",INDEX($E$12:$E$155,MATCH(G35,$A$12:$A$155,0))="S")</formula>
    </cfRule>
    <cfRule type="expression" dxfId="85" priority="423" stopIfTrue="1">
      <formula>AND(INDEX($H$12:$H$155,MATCH(G35,$A$12:$A$155,0))="Non-credit",INDEX($E$12:$E$155,MATCH(G35,$A$12:$A$155,0))&lt;&gt;"S")</formula>
    </cfRule>
  </conditionalFormatting>
  <conditionalFormatting sqref="J7:J13 L7:L13">
    <cfRule type="expression" priority="439" stopIfTrue="1">
      <formula>OR(J7="", LEFT(J7,6)="Prereq")</formula>
    </cfRule>
    <cfRule type="expression" dxfId="84" priority="440" stopIfTrue="1">
      <formula>AND(INDEX($I$11:$I$154,MATCH(J7,$A$11:$A$154,0))="Non-credit",INDEX($G$11:$G$154,MATCH(J7,$A$11:$A$154,0))="S")</formula>
    </cfRule>
    <cfRule type="expression" dxfId="83" priority="441" stopIfTrue="1">
      <formula>AND(INDEX($I$11:$I$154,MATCH(J7,$A$11:$A$154,0))="Non-credit",INDEX($G$11:$G$154,MATCH(J7,$A$11:$A$154,0))&lt;&gt;"S")</formula>
    </cfRule>
  </conditionalFormatting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42" stopIfTrue="1" id="{8A5F20BA-E050-4347-BC71-CDCE3D8D97CE}">
            <xm:f>_xlfn.IFNA(VLOOKUP(INDEX($G$11:$G$154,MATCH(J7,$A$11:$A$154,0)),Tables!$D$2:$E$11,2,FALSE),0)&gt;=VLOOKUP(VLOOKUP(INDEX($I$11:$I$154,MATCH(J7,$A$11:$A$154,0)),Tables!$A$2:$B$11,2,FALSE),Tables!$D$2:$E$11,2,FALSE)</xm:f>
            <x14:dxf>
              <fill>
                <patternFill>
                  <bgColor rgb="FF92D050"/>
                </patternFill>
              </fill>
            </x14:dxf>
          </x14:cfRule>
          <x14:cfRule type="expression" priority="443" id="{AD343EB4-1605-45A4-B3F6-4B5570087D3D}">
            <xm:f>_xlfn.IFNA(VLOOKUP(INDEX($G$11:$G$154,MATCH(J7,$A$11:$A$154,0)),Tables!$D$2:$E$11,2,FALSE),0)&lt;VLOOKUP(VLOOKUP(INDEX($I$11:$I$154,MATCH(J7,$A$11:$A$154,0)),Tables!$A$2:$B$11,2,FALSE),Tables!$D$2:$E$11,2,FALSE)</xm:f>
            <x14:dxf>
              <fill>
                <patternFill>
                  <bgColor rgb="FFFF9999"/>
                </patternFill>
              </fill>
            </x14:dxf>
          </x14:cfRule>
          <xm:sqref>J7:J13 L7:L13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J19"/>
  <sheetViews>
    <sheetView topLeftCell="A10" workbookViewId="0">
      <selection sqref="A1:B1"/>
    </sheetView>
  </sheetViews>
  <sheetFormatPr defaultColWidth="9" defaultRowHeight="14.35" x14ac:dyDescent="0.5"/>
  <cols>
    <col min="1" max="1" width="13" style="36" customWidth="1"/>
    <col min="2" max="2" width="50.52734375" style="36" customWidth="1"/>
    <col min="3" max="3" width="7.29296875" style="36" bestFit="1" customWidth="1"/>
    <col min="4" max="4" width="14.29296875" style="36" bestFit="1" customWidth="1"/>
    <col min="5" max="5" width="15.17578125" style="36" bestFit="1" customWidth="1"/>
    <col min="6" max="10" width="13.52734375" style="36" customWidth="1"/>
    <col min="11" max="16384" width="9" style="36"/>
  </cols>
  <sheetData>
    <row r="1" spans="1:10" ht="28.35" x14ac:dyDescent="0.95">
      <c r="A1" s="35" t="s">
        <v>110</v>
      </c>
    </row>
    <row r="2" spans="1:10" ht="20.7" x14ac:dyDescent="0.7">
      <c r="A2" s="37" t="s">
        <v>111</v>
      </c>
    </row>
    <row r="3" spans="1:10" ht="15.7" x14ac:dyDescent="0.5">
      <c r="A3" s="4" t="s">
        <v>3</v>
      </c>
      <c r="B3" s="5" t="s">
        <v>4</v>
      </c>
      <c r="C3" s="6" t="s">
        <v>5</v>
      </c>
      <c r="D3" s="6" t="s">
        <v>36</v>
      </c>
      <c r="E3" s="6" t="s">
        <v>37</v>
      </c>
      <c r="F3" s="6" t="s">
        <v>38</v>
      </c>
      <c r="G3" s="6" t="s">
        <v>39</v>
      </c>
      <c r="H3" s="6" t="s">
        <v>598</v>
      </c>
      <c r="I3" s="6" t="s">
        <v>791</v>
      </c>
      <c r="J3" s="40" t="s">
        <v>7</v>
      </c>
    </row>
    <row r="4" spans="1:10" ht="15.7" x14ac:dyDescent="0.55000000000000004">
      <c r="A4" s="38" t="s">
        <v>72</v>
      </c>
      <c r="B4" s="38" t="s">
        <v>73</v>
      </c>
      <c r="C4" s="33">
        <f>VLOOKUP(A4,tblAllCourses[[Course Code]:[Credits]],3,FALSE)</f>
        <v>1</v>
      </c>
      <c r="D4" s="33" t="str" cm="1">
        <f t="array" ref="D4">IF(INDEX(tblAllCourses[[Prerequisite 1]:[Prerequisite 7]],MATCH($A4&amp;"Bus Core",tblAllCourses[Course Code]&amp;tblAllCourses[Type],0),MATCH(D$3,tblAllCourses[[#Headers],[Prerequisite 1]:[Prerequisite 7]],0))=0,"",INDEX(tblAllCourses[[Prerequisite 1]:[Prerequisite 7]],MATCH($A4&amp;"Bus Core",tblAllCourses[Course Code]&amp;tblAllCourses[Type],0),MATCH(D$3,tblAllCourses[[#Headers],[Prerequisite 1]:[Prerequisite 7]],0)))</f>
        <v/>
      </c>
      <c r="E4" s="33" t="str" cm="1">
        <f t="array" ref="E4">IF(INDEX(tblAllCourses[[Prerequisite 1]:[Prerequisite 7]],MATCH($A4&amp;"Bus Core",tblAllCourses[Course Code]&amp;tblAllCourses[Type],0),MATCH(E$3,tblAllCourses[[#Headers],[Prerequisite 1]:[Prerequisite 7]],0))=0,"",INDEX(tblAllCourses[[Prerequisite 1]:[Prerequisite 7]],MATCH($A4&amp;"Bus Core",tblAllCourses[Course Code]&amp;tblAllCourses[Type],0),MATCH(E$3,tblAllCourses[[#Headers],[Prerequisite 1]:[Prerequisite 7]],0)))</f>
        <v/>
      </c>
      <c r="F4" s="33" t="str" cm="1">
        <f t="array" ref="F4">IF(INDEX(tblAllCourses[[Prerequisite 1]:[Prerequisite 7]],MATCH($A4&amp;"Bus Core",tblAllCourses[Course Code]&amp;tblAllCourses[Type],0),MATCH(F$3,tblAllCourses[[#Headers],[Prerequisite 1]:[Prerequisite 7]],0))=0,"",INDEX(tblAllCourses[[Prerequisite 1]:[Prerequisite 7]],MATCH($A4&amp;"Bus Core",tblAllCourses[Course Code]&amp;tblAllCourses[Type],0),MATCH(F$3,tblAllCourses[[#Headers],[Prerequisite 1]:[Prerequisite 7]],0)))</f>
        <v/>
      </c>
      <c r="G4" s="33" t="str" cm="1">
        <f t="array" ref="G4">IF(INDEX(tblAllCourses[[Prerequisite 1]:[Prerequisite 7]],MATCH($A4&amp;"Bus Core",tblAllCourses[Course Code]&amp;tblAllCourses[Type],0),MATCH(G$3,tblAllCourses[[#Headers],[Prerequisite 1]:[Prerequisite 7]],0))=0,"",INDEX(tblAllCourses[[Prerequisite 1]:[Prerequisite 7]],MATCH($A4&amp;"Bus Core",tblAllCourses[Course Code]&amp;tblAllCourses[Type],0),MATCH(G$3,tblAllCourses[[#Headers],[Prerequisite 1]:[Prerequisite 7]],0)))</f>
        <v/>
      </c>
      <c r="H4" s="33" t="str" cm="1">
        <f t="array" ref="H4">IF(INDEX(tblAllCourses[[Prerequisite 1]:[Prerequisite 7]],MATCH($A4&amp;"Bus Core",tblAllCourses[Course Code]&amp;tblAllCourses[Type],0),MATCH(H$3,tblAllCourses[[#Headers],[Prerequisite 1]:[Prerequisite 7]],0))=0,"",INDEX(tblAllCourses[[Prerequisite 1]:[Prerequisite 7]],MATCH($A4&amp;"Bus Core",tblAllCourses[Course Code]&amp;tblAllCourses[Type],0),MATCH(H$3,tblAllCourses[[#Headers],[Prerequisite 1]:[Prerequisite 7]],0)))</f>
        <v/>
      </c>
      <c r="I4" s="33" t="str" cm="1">
        <f t="array" ref="I4">IF(INDEX(tblAllCourses[[Prerequisite 1]:[Prerequisite 7]],MATCH($A4&amp;"Bus Core",tblAllCourses[Course Code]&amp;tblAllCourses[Type],0),MATCH(I$3,tblAllCourses[[#Headers],[Prerequisite 1]:[Prerequisite 7]],0))=0,"",INDEX(tblAllCourses[[Prerequisite 1]:[Prerequisite 7]],MATCH($A4&amp;"Bus Core",tblAllCourses[Course Code]&amp;tblAllCourses[Type],0),MATCH(I$3,tblAllCourses[[#Headers],[Prerequisite 1]:[Prerequisite 7]],0)))</f>
        <v/>
      </c>
      <c r="J4" s="24"/>
    </row>
    <row r="5" spans="1:10" ht="15.7" x14ac:dyDescent="0.55000000000000004">
      <c r="A5" s="38" t="s">
        <v>74</v>
      </c>
      <c r="B5" s="38" t="s">
        <v>75</v>
      </c>
      <c r="C5" s="33">
        <f>VLOOKUP(A5,tblAllCourses[[Course Code]:[Credits]],3,FALSE)</f>
        <v>3</v>
      </c>
      <c r="D5" s="33" t="str" cm="1">
        <f t="array" ref="D5">IF(INDEX(tblAllCourses[[Prerequisite 1]:[Prerequisite 7]],MATCH($A5&amp;"Bus Core",tblAllCourses[Course Code]&amp;tblAllCourses[Type],0),MATCH(D$3,tblAllCourses[[#Headers],[Prerequisite 1]:[Prerequisite 7]],0))=0,"",INDEX(tblAllCourses[[Prerequisite 1]:[Prerequisite 7]],MATCH($A5&amp;"Bus Core",tblAllCourses[Course Code]&amp;tblAllCourses[Type],0),MATCH(D$3,tblAllCourses[[#Headers],[Prerequisite 1]:[Prerequisite 7]],0)))</f>
        <v/>
      </c>
      <c r="E5" s="33" t="str" cm="1">
        <f t="array" ref="E5">IF(INDEX(tblAllCourses[[Prerequisite 1]:[Prerequisite 7]],MATCH($A5&amp;"Bus Core",tblAllCourses[Course Code]&amp;tblAllCourses[Type],0),MATCH(E$3,tblAllCourses[[#Headers],[Prerequisite 1]:[Prerequisite 7]],0))=0,"",INDEX(tblAllCourses[[Prerequisite 1]:[Prerequisite 7]],MATCH($A5&amp;"Bus Core",tblAllCourses[Course Code]&amp;tblAllCourses[Type],0),MATCH(E$3,tblAllCourses[[#Headers],[Prerequisite 1]:[Prerequisite 7]],0)))</f>
        <v/>
      </c>
      <c r="F5" s="33" t="str" cm="1">
        <f t="array" ref="F5">IF(INDEX(tblAllCourses[[Prerequisite 1]:[Prerequisite 7]],MATCH($A5&amp;"Bus Core",tblAllCourses[Course Code]&amp;tblAllCourses[Type],0),MATCH(F$3,tblAllCourses[[#Headers],[Prerequisite 1]:[Prerequisite 7]],0))=0,"",INDEX(tblAllCourses[[Prerequisite 1]:[Prerequisite 7]],MATCH($A5&amp;"Bus Core",tblAllCourses[Course Code]&amp;tblAllCourses[Type],0),MATCH(F$3,tblAllCourses[[#Headers],[Prerequisite 1]:[Prerequisite 7]],0)))</f>
        <v/>
      </c>
      <c r="G5" s="33" t="str" cm="1">
        <f t="array" ref="G5">IF(INDEX(tblAllCourses[[Prerequisite 1]:[Prerequisite 7]],MATCH($A5&amp;"Bus Core",tblAllCourses[Course Code]&amp;tblAllCourses[Type],0),MATCH(G$3,tblAllCourses[[#Headers],[Prerequisite 1]:[Prerequisite 7]],0))=0,"",INDEX(tblAllCourses[[Prerequisite 1]:[Prerequisite 7]],MATCH($A5&amp;"Bus Core",tblAllCourses[Course Code]&amp;tblAllCourses[Type],0),MATCH(G$3,tblAllCourses[[#Headers],[Prerequisite 1]:[Prerequisite 7]],0)))</f>
        <v/>
      </c>
      <c r="H5" s="33" t="str" cm="1">
        <f t="array" ref="H5">IF(INDEX(tblAllCourses[[Prerequisite 1]:[Prerequisite 7]],MATCH($A5&amp;"Bus Core",tblAllCourses[Course Code]&amp;tblAllCourses[Type],0),MATCH(H$3,tblAllCourses[[#Headers],[Prerequisite 1]:[Prerequisite 7]],0))=0,"",INDEX(tblAllCourses[[Prerequisite 1]:[Prerequisite 7]],MATCH($A5&amp;"Bus Core",tblAllCourses[Course Code]&amp;tblAllCourses[Type],0),MATCH(H$3,tblAllCourses[[#Headers],[Prerequisite 1]:[Prerequisite 7]],0)))</f>
        <v/>
      </c>
      <c r="I5" s="33" t="str" cm="1">
        <f t="array" ref="I5">IF(INDEX(tblAllCourses[[Prerequisite 1]:[Prerequisite 7]],MATCH($A5&amp;"Bus Core",tblAllCourses[Course Code]&amp;tblAllCourses[Type],0),MATCH(I$3,tblAllCourses[[#Headers],[Prerequisite 1]:[Prerequisite 7]],0))=0,"",INDEX(tblAllCourses[[Prerequisite 1]:[Prerequisite 7]],MATCH($A5&amp;"Bus Core",tblAllCourses[Course Code]&amp;tblAllCourses[Type],0),MATCH(I$3,tblAllCourses[[#Headers],[Prerequisite 1]:[Prerequisite 7]],0)))</f>
        <v/>
      </c>
      <c r="J5" s="24"/>
    </row>
    <row r="6" spans="1:10" ht="15.7" x14ac:dyDescent="0.55000000000000004">
      <c r="A6" s="38" t="s">
        <v>80</v>
      </c>
      <c r="B6" s="38" t="s">
        <v>16</v>
      </c>
      <c r="C6" s="33">
        <f>VLOOKUP(A6,tblAllCourses[[Course Code]:[Credits]],3,FALSE)</f>
        <v>3</v>
      </c>
      <c r="D6" s="33" t="str" cm="1">
        <f t="array" ref="D6">IF(INDEX(tblAllCourses[[Prerequisite 1]:[Prerequisite 7]],MATCH($A6&amp;"Bus Core",tblAllCourses[Course Code]&amp;tblAllCourses[Type],0),MATCH(D$3,tblAllCourses[[#Headers],[Prerequisite 1]:[Prerequisite 7]],0))=0,"",INDEX(tblAllCourses[[Prerequisite 1]:[Prerequisite 7]],MATCH($A6&amp;"Bus Core",tblAllCourses[Course Code]&amp;tblAllCourses[Type],0),MATCH(D$3,tblAllCourses[[#Headers],[Prerequisite 1]:[Prerequisite 7]],0)))</f>
        <v/>
      </c>
      <c r="E6" s="33" t="str" cm="1">
        <f t="array" ref="E6">IF(INDEX(tblAllCourses[[Prerequisite 1]:[Prerequisite 7]],MATCH($A6&amp;"Bus Core",tblAllCourses[Course Code]&amp;tblAllCourses[Type],0),MATCH(E$3,tblAllCourses[[#Headers],[Prerequisite 1]:[Prerequisite 7]],0))=0,"",INDEX(tblAllCourses[[Prerequisite 1]:[Prerequisite 7]],MATCH($A6&amp;"Bus Core",tblAllCourses[Course Code]&amp;tblAllCourses[Type],0),MATCH(E$3,tblAllCourses[[#Headers],[Prerequisite 1]:[Prerequisite 7]],0)))</f>
        <v/>
      </c>
      <c r="F6" s="33" t="str" cm="1">
        <f t="array" ref="F6">IF(INDEX(tblAllCourses[[Prerequisite 1]:[Prerequisite 7]],MATCH($A6&amp;"Bus Core",tblAllCourses[Course Code]&amp;tblAllCourses[Type],0),MATCH(F$3,tblAllCourses[[#Headers],[Prerequisite 1]:[Prerequisite 7]],0))=0,"",INDEX(tblAllCourses[[Prerequisite 1]:[Prerequisite 7]],MATCH($A6&amp;"Bus Core",tblAllCourses[Course Code]&amp;tblAllCourses[Type],0),MATCH(F$3,tblAllCourses[[#Headers],[Prerequisite 1]:[Prerequisite 7]],0)))</f>
        <v/>
      </c>
      <c r="G6" s="33" t="str" cm="1">
        <f t="array" ref="G6">IF(INDEX(tblAllCourses[[Prerequisite 1]:[Prerequisite 7]],MATCH($A6&amp;"Bus Core",tblAllCourses[Course Code]&amp;tblAllCourses[Type],0),MATCH(G$3,tblAllCourses[[#Headers],[Prerequisite 1]:[Prerequisite 7]],0))=0,"",INDEX(tblAllCourses[[Prerequisite 1]:[Prerequisite 7]],MATCH($A6&amp;"Bus Core",tblAllCourses[Course Code]&amp;tblAllCourses[Type],0),MATCH(G$3,tblAllCourses[[#Headers],[Prerequisite 1]:[Prerequisite 7]],0)))</f>
        <v/>
      </c>
      <c r="H6" s="33" t="str" cm="1">
        <f t="array" ref="H6">IF(INDEX(tblAllCourses[[Prerequisite 1]:[Prerequisite 7]],MATCH($A6&amp;"Bus Core",tblAllCourses[Course Code]&amp;tblAllCourses[Type],0),MATCH(H$3,tblAllCourses[[#Headers],[Prerequisite 1]:[Prerequisite 7]],0))=0,"",INDEX(tblAllCourses[[Prerequisite 1]:[Prerequisite 7]],MATCH($A6&amp;"Bus Core",tblAllCourses[Course Code]&amp;tblAllCourses[Type],0),MATCH(H$3,tblAllCourses[[#Headers],[Prerequisite 1]:[Prerequisite 7]],0)))</f>
        <v/>
      </c>
      <c r="I6" s="33" t="str" cm="1">
        <f t="array" ref="I6">IF(INDEX(tblAllCourses[[Prerequisite 1]:[Prerequisite 7]],MATCH($A6&amp;"Bus Core",tblAllCourses[Course Code]&amp;tblAllCourses[Type],0),MATCH(I$3,tblAllCourses[[#Headers],[Prerequisite 1]:[Prerequisite 7]],0))=0,"",INDEX(tblAllCourses[[Prerequisite 1]:[Prerequisite 7]],MATCH($A6&amp;"Bus Core",tblAllCourses[Course Code]&amp;tblAllCourses[Type],0),MATCH(I$3,tblAllCourses[[#Headers],[Prerequisite 1]:[Prerequisite 7]],0)))</f>
        <v/>
      </c>
      <c r="J6" s="24"/>
    </row>
    <row r="7" spans="1:10" ht="15.7" x14ac:dyDescent="0.55000000000000004">
      <c r="A7" s="39" t="s">
        <v>84</v>
      </c>
      <c r="B7" s="39" t="s">
        <v>86</v>
      </c>
      <c r="C7" s="33">
        <f>VLOOKUP(A7,tblAllCourses[[Course Code]:[Credits]],3,FALSE)</f>
        <v>3</v>
      </c>
      <c r="D7" s="33" t="str" cm="1">
        <f t="array" ref="D7">IF(INDEX(tblAllCourses[[Prerequisite 1]:[Prerequisite 7]],MATCH($A7&amp;"Bus Core",tblAllCourses[Course Code]&amp;tblAllCourses[Type],0),MATCH(D$3,tblAllCourses[[#Headers],[Prerequisite 1]:[Prerequisite 7]],0))=0,"",INDEX(tblAllCourses[[Prerequisite 1]:[Prerequisite 7]],MATCH($A7&amp;"Bus Core",tblAllCourses[Course Code]&amp;tblAllCourses[Type],0),MATCH(D$3,tblAllCourses[[#Headers],[Prerequisite 1]:[Prerequisite 7]],0)))</f>
        <v>BBA1001</v>
      </c>
      <c r="E7" s="33" t="str" cm="1">
        <f t="array" ref="E7">IF(INDEX(tblAllCourses[[Prerequisite 1]:[Prerequisite 7]],MATCH($A7&amp;"Bus Core",tblAllCourses[Course Code]&amp;tblAllCourses[Type],0),MATCH(E$3,tblAllCourses[[#Headers],[Prerequisite 1]:[Prerequisite 7]],0))=0,"",INDEX(tblAllCourses[[Prerequisite 1]:[Prerequisite 7]],MATCH($A7&amp;"Bus Core",tblAllCourses[Course Code]&amp;tblAllCourses[Type],0),MATCH(E$3,tblAllCourses[[#Headers],[Prerequisite 1]:[Prerequisite 7]],0)))</f>
        <v/>
      </c>
      <c r="F7" s="33" t="str" cm="1">
        <f t="array" ref="F7">IF(INDEX(tblAllCourses[[Prerequisite 1]:[Prerequisite 7]],MATCH($A7&amp;"Bus Core",tblAllCourses[Course Code]&amp;tblAllCourses[Type],0),MATCH(F$3,tblAllCourses[[#Headers],[Prerequisite 1]:[Prerequisite 7]],0))=0,"",INDEX(tblAllCourses[[Prerequisite 1]:[Prerequisite 7]],MATCH($A7&amp;"Bus Core",tblAllCourses[Course Code]&amp;tblAllCourses[Type],0),MATCH(F$3,tblAllCourses[[#Headers],[Prerequisite 1]:[Prerequisite 7]],0)))</f>
        <v/>
      </c>
      <c r="G7" s="33" t="str" cm="1">
        <f t="array" ref="G7">IF(INDEX(tblAllCourses[[Prerequisite 1]:[Prerequisite 7]],MATCH($A7&amp;"Bus Core",tblAllCourses[Course Code]&amp;tblAllCourses[Type],0),MATCH(G$3,tblAllCourses[[#Headers],[Prerequisite 1]:[Prerequisite 7]],0))=0,"",INDEX(tblAllCourses[[Prerequisite 1]:[Prerequisite 7]],MATCH($A7&amp;"Bus Core",tblAllCourses[Course Code]&amp;tblAllCourses[Type],0),MATCH(G$3,tblAllCourses[[#Headers],[Prerequisite 1]:[Prerequisite 7]],0)))</f>
        <v/>
      </c>
      <c r="H7" s="33" t="str" cm="1">
        <f t="array" ref="H7">IF(INDEX(tblAllCourses[[Prerequisite 1]:[Prerequisite 7]],MATCH($A7&amp;"Bus Core",tblAllCourses[Course Code]&amp;tblAllCourses[Type],0),MATCH(H$3,tblAllCourses[[#Headers],[Prerequisite 1]:[Prerequisite 7]],0))=0,"",INDEX(tblAllCourses[[Prerequisite 1]:[Prerequisite 7]],MATCH($A7&amp;"Bus Core",tblAllCourses[Course Code]&amp;tblAllCourses[Type],0),MATCH(H$3,tblAllCourses[[#Headers],[Prerequisite 1]:[Prerequisite 7]],0)))</f>
        <v/>
      </c>
      <c r="I7" s="33" t="str" cm="1">
        <f t="array" ref="I7">IF(INDEX(tblAllCourses[[Prerequisite 1]:[Prerequisite 7]],MATCH($A7&amp;"Bus Core",tblAllCourses[Course Code]&amp;tblAllCourses[Type],0),MATCH(I$3,tblAllCourses[[#Headers],[Prerequisite 1]:[Prerequisite 7]],0))=0,"",INDEX(tblAllCourses[[Prerequisite 1]:[Prerequisite 7]],MATCH($A7&amp;"Bus Core",tblAllCourses[Course Code]&amp;tblAllCourses[Type],0),MATCH(I$3,tblAllCourses[[#Headers],[Prerequisite 1]:[Prerequisite 7]],0)))</f>
        <v/>
      </c>
      <c r="J7" s="24"/>
    </row>
    <row r="8" spans="1:10" ht="15.7" x14ac:dyDescent="0.55000000000000004">
      <c r="A8" s="39" t="s">
        <v>87</v>
      </c>
      <c r="B8" s="39" t="s">
        <v>21</v>
      </c>
      <c r="C8" s="33">
        <f>VLOOKUP(A8,tblAllCourses[[Course Code]:[Credits]],3,FALSE)</f>
        <v>3</v>
      </c>
      <c r="D8" s="33" t="str" cm="1">
        <f t="array" ref="D8">IF(INDEX(tblAllCourses[[Prerequisite 1]:[Prerequisite 7]],MATCH($A8&amp;"Bus Core",tblAllCourses[Course Code]&amp;tblAllCourses[Type],0),MATCH(D$3,tblAllCourses[[#Headers],[Prerequisite 1]:[Prerequisite 7]],0))=0,"",INDEX(tblAllCourses[[Prerequisite 1]:[Prerequisite 7]],MATCH($A8&amp;"Bus Core",tblAllCourses[Course Code]&amp;tblAllCourses[Type],0),MATCH(D$3,tblAllCourses[[#Headers],[Prerequisite 1]:[Prerequisite 7]],0)))</f>
        <v>BBA1103</v>
      </c>
      <c r="E8" s="33" t="str" cm="1">
        <f t="array" ref="E8">IF(INDEX(tblAllCourses[[Prerequisite 1]:[Prerequisite 7]],MATCH($A8&amp;"Bus Core",tblAllCourses[Course Code]&amp;tblAllCourses[Type],0),MATCH(E$3,tblAllCourses[[#Headers],[Prerequisite 1]:[Prerequisite 7]],0))=0,"",INDEX(tblAllCourses[[Prerequisite 1]:[Prerequisite 7]],MATCH($A8&amp;"Bus Core",tblAllCourses[Course Code]&amp;tblAllCourses[Type],0),MATCH(E$3,tblAllCourses[[#Headers],[Prerequisite 1]:[Prerequisite 7]],0)))</f>
        <v/>
      </c>
      <c r="F8" s="33" t="str" cm="1">
        <f t="array" ref="F8">IF(INDEX(tblAllCourses[[Prerequisite 1]:[Prerequisite 7]],MATCH($A8&amp;"Bus Core",tblAllCourses[Course Code]&amp;tblAllCourses[Type],0),MATCH(F$3,tblAllCourses[[#Headers],[Prerequisite 1]:[Prerequisite 7]],0))=0,"",INDEX(tblAllCourses[[Prerequisite 1]:[Prerequisite 7]],MATCH($A8&amp;"Bus Core",tblAllCourses[Course Code]&amp;tblAllCourses[Type],0),MATCH(F$3,tblAllCourses[[#Headers],[Prerequisite 1]:[Prerequisite 7]],0)))</f>
        <v/>
      </c>
      <c r="G8" s="33" t="str" cm="1">
        <f t="array" ref="G8">IF(INDEX(tblAllCourses[[Prerequisite 1]:[Prerequisite 7]],MATCH($A8&amp;"Bus Core",tblAllCourses[Course Code]&amp;tblAllCourses[Type],0),MATCH(G$3,tblAllCourses[[#Headers],[Prerequisite 1]:[Prerequisite 7]],0))=0,"",INDEX(tblAllCourses[[Prerequisite 1]:[Prerequisite 7]],MATCH($A8&amp;"Bus Core",tblAllCourses[Course Code]&amp;tblAllCourses[Type],0),MATCH(G$3,tblAllCourses[[#Headers],[Prerequisite 1]:[Prerequisite 7]],0)))</f>
        <v/>
      </c>
      <c r="H8" s="33" t="str" cm="1">
        <f t="array" ref="H8">IF(INDEX(tblAllCourses[[Prerequisite 1]:[Prerequisite 7]],MATCH($A8&amp;"Bus Core",tblAllCourses[Course Code]&amp;tblAllCourses[Type],0),MATCH(H$3,tblAllCourses[[#Headers],[Prerequisite 1]:[Prerequisite 7]],0))=0,"",INDEX(tblAllCourses[[Prerequisite 1]:[Prerequisite 7]],MATCH($A8&amp;"Bus Core",tblAllCourses[Course Code]&amp;tblAllCourses[Type],0),MATCH(H$3,tblAllCourses[[#Headers],[Prerequisite 1]:[Prerequisite 7]],0)))</f>
        <v/>
      </c>
      <c r="I8" s="33" t="str" cm="1">
        <f t="array" ref="I8">IF(INDEX(tblAllCourses[[Prerequisite 1]:[Prerequisite 7]],MATCH($A8&amp;"Bus Core",tblAllCourses[Course Code]&amp;tblAllCourses[Type],0),MATCH(I$3,tblAllCourses[[#Headers],[Prerequisite 1]:[Prerequisite 7]],0))=0,"",INDEX(tblAllCourses[[Prerequisite 1]:[Prerequisite 7]],MATCH($A8&amp;"Bus Core",tblAllCourses[Course Code]&amp;tblAllCourses[Type],0),MATCH(I$3,tblAllCourses[[#Headers],[Prerequisite 1]:[Prerequisite 7]],0)))</f>
        <v/>
      </c>
      <c r="J8" s="24"/>
    </row>
    <row r="9" spans="1:10" ht="15.7" x14ac:dyDescent="0.55000000000000004">
      <c r="A9" s="39" t="s">
        <v>94</v>
      </c>
      <c r="B9" s="39" t="s">
        <v>95</v>
      </c>
      <c r="C9" s="33">
        <f>VLOOKUP(A9,tblAllCourses[[Course Code]:[Credits]],3,FALSE)</f>
        <v>3</v>
      </c>
      <c r="D9" s="33" t="str" cm="1">
        <f t="array" ref="D9">IF(INDEX(tblAllCourses[[Prerequisite 1]:[Prerequisite 7]],MATCH($A9&amp;"Bus Core",tblAllCourses[Course Code]&amp;tblAllCourses[Type],0),MATCH(D$3,tblAllCourses[[#Headers],[Prerequisite 1]:[Prerequisite 7]],0))=0,"",INDEX(tblAllCourses[[Prerequisite 1]:[Prerequisite 7]],MATCH($A9&amp;"Bus Core",tblAllCourses[Course Code]&amp;tblAllCourses[Type],0),MATCH(D$3,tblAllCourses[[#Headers],[Prerequisite 1]:[Prerequisite 7]],0)))</f>
        <v>BBA1001</v>
      </c>
      <c r="E9" s="33" t="str" cm="1">
        <f t="array" ref="E9">IF(INDEX(tblAllCourses[[Prerequisite 1]:[Prerequisite 7]],MATCH($A9&amp;"Bus Core",tblAllCourses[Course Code]&amp;tblAllCourses[Type],0),MATCH(E$3,tblAllCourses[[#Headers],[Prerequisite 1]:[Prerequisite 7]],0))=0,"",INDEX(tblAllCourses[[Prerequisite 1]:[Prerequisite 7]],MATCH($A9&amp;"Bus Core",tblAllCourses[Course Code]&amp;tblAllCourses[Type],0),MATCH(E$3,tblAllCourses[[#Headers],[Prerequisite 1]:[Prerequisite 7]],0)))</f>
        <v/>
      </c>
      <c r="F9" s="33" t="str" cm="1">
        <f t="array" ref="F9">IF(INDEX(tblAllCourses[[Prerequisite 1]:[Prerequisite 7]],MATCH($A9&amp;"Bus Core",tblAllCourses[Course Code]&amp;tblAllCourses[Type],0),MATCH(F$3,tblAllCourses[[#Headers],[Prerequisite 1]:[Prerequisite 7]],0))=0,"",INDEX(tblAllCourses[[Prerequisite 1]:[Prerequisite 7]],MATCH($A9&amp;"Bus Core",tblAllCourses[Course Code]&amp;tblAllCourses[Type],0),MATCH(F$3,tblAllCourses[[#Headers],[Prerequisite 1]:[Prerequisite 7]],0)))</f>
        <v/>
      </c>
      <c r="G9" s="33" t="str" cm="1">
        <f t="array" ref="G9">IF(INDEX(tblAllCourses[[Prerequisite 1]:[Prerequisite 7]],MATCH($A9&amp;"Bus Core",tblAllCourses[Course Code]&amp;tblAllCourses[Type],0),MATCH(G$3,tblAllCourses[[#Headers],[Prerequisite 1]:[Prerequisite 7]],0))=0,"",INDEX(tblAllCourses[[Prerequisite 1]:[Prerequisite 7]],MATCH($A9&amp;"Bus Core",tblAllCourses[Course Code]&amp;tblAllCourses[Type],0),MATCH(G$3,tblAllCourses[[#Headers],[Prerequisite 1]:[Prerequisite 7]],0)))</f>
        <v/>
      </c>
      <c r="H9" s="33" t="str" cm="1">
        <f t="array" ref="H9">IF(INDEX(tblAllCourses[[Prerequisite 1]:[Prerequisite 7]],MATCH($A9&amp;"Bus Core",tblAllCourses[Course Code]&amp;tblAllCourses[Type],0),MATCH(H$3,tblAllCourses[[#Headers],[Prerequisite 1]:[Prerequisite 7]],0))=0,"",INDEX(tblAllCourses[[Prerequisite 1]:[Prerequisite 7]],MATCH($A9&amp;"Bus Core",tblAllCourses[Course Code]&amp;tblAllCourses[Type],0),MATCH(H$3,tblAllCourses[[#Headers],[Prerequisite 1]:[Prerequisite 7]],0)))</f>
        <v/>
      </c>
      <c r="I9" s="33" t="str" cm="1">
        <f t="array" ref="I9">IF(INDEX(tblAllCourses[[Prerequisite 1]:[Prerequisite 7]],MATCH($A9&amp;"Bus Core",tblAllCourses[Course Code]&amp;tblAllCourses[Type],0),MATCH(I$3,tblAllCourses[[#Headers],[Prerequisite 1]:[Prerequisite 7]],0))=0,"",INDEX(tblAllCourses[[Prerequisite 1]:[Prerequisite 7]],MATCH($A9&amp;"Bus Core",tblAllCourses[Course Code]&amp;tblAllCourses[Type],0),MATCH(I$3,tblAllCourses[[#Headers],[Prerequisite 1]:[Prerequisite 7]],0)))</f>
        <v/>
      </c>
      <c r="J9" s="24"/>
    </row>
    <row r="10" spans="1:10" ht="15.7" x14ac:dyDescent="0.5">
      <c r="A10" s="38" t="s">
        <v>96</v>
      </c>
      <c r="B10" s="38" t="s">
        <v>31</v>
      </c>
      <c r="C10" s="33">
        <f>VLOOKUP(A10,tblAllCourses[[Course Code]:[Credits]],3,FALSE)</f>
        <v>3</v>
      </c>
      <c r="D10" s="33" t="str" cm="1">
        <f t="array" ref="D10">IF(INDEX(tblAllCourses[[Prerequisite 1]:[Prerequisite 7]],MATCH($A10&amp;"Bus Core",tblAllCourses[Course Code]&amp;tblAllCourses[Type],0),MATCH(D$3,tblAllCourses[[#Headers],[Prerequisite 1]:[Prerequisite 7]],0))=0,"",INDEX(tblAllCourses[[Prerequisite 1]:[Prerequisite 7]],MATCH($A10&amp;"Bus Core",tblAllCourses[Course Code]&amp;tblAllCourses[Type],0),MATCH(D$3,tblAllCourses[[#Headers],[Prerequisite 1]:[Prerequisite 7]],0)))</f>
        <v>BBA2002</v>
      </c>
      <c r="E10" s="33" t="str" cm="1">
        <f t="array" ref="E10">IF(INDEX(tblAllCourses[[Prerequisite 1]:[Prerequisite 7]],MATCH($A10&amp;"Bus Core",tblAllCourses[Course Code]&amp;tblAllCourses[Type],0),MATCH(E$3,tblAllCourses[[#Headers],[Prerequisite 1]:[Prerequisite 7]],0))=0,"",INDEX(tblAllCourses[[Prerequisite 1]:[Prerequisite 7]],MATCH($A10&amp;"Bus Core",tblAllCourses[Course Code]&amp;tblAllCourses[Type],0),MATCH(E$3,tblAllCourses[[#Headers],[Prerequisite 1]:[Prerequisite 7]],0)))</f>
        <v/>
      </c>
      <c r="F10" s="33" t="str" cm="1">
        <f t="array" ref="F10">IF(INDEX(tblAllCourses[[Prerequisite 1]:[Prerequisite 7]],MATCH($A10&amp;"Bus Core",tblAllCourses[Course Code]&amp;tblAllCourses[Type],0),MATCH(F$3,tblAllCourses[[#Headers],[Prerequisite 1]:[Prerequisite 7]],0))=0,"",INDEX(tblAllCourses[[Prerequisite 1]:[Prerequisite 7]],MATCH($A10&amp;"Bus Core",tblAllCourses[Course Code]&amp;tblAllCourses[Type],0),MATCH(F$3,tblAllCourses[[#Headers],[Prerequisite 1]:[Prerequisite 7]],0)))</f>
        <v/>
      </c>
      <c r="G10" s="33" t="str" cm="1">
        <f t="array" ref="G10">IF(INDEX(tblAllCourses[[Prerequisite 1]:[Prerequisite 7]],MATCH($A10&amp;"Bus Core",tblAllCourses[Course Code]&amp;tblAllCourses[Type],0),MATCH(G$3,tblAllCourses[[#Headers],[Prerequisite 1]:[Prerequisite 7]],0))=0,"",INDEX(tblAllCourses[[Prerequisite 1]:[Prerequisite 7]],MATCH($A10&amp;"Bus Core",tblAllCourses[Course Code]&amp;tblAllCourses[Type],0),MATCH(G$3,tblAllCourses[[#Headers],[Prerequisite 1]:[Prerequisite 7]],0)))</f>
        <v/>
      </c>
      <c r="H10" s="33" t="str" cm="1">
        <f t="array" ref="H10">IF(INDEX(tblAllCourses[[Prerequisite 1]:[Prerequisite 7]],MATCH($A10&amp;"Bus Core",tblAllCourses[Course Code]&amp;tblAllCourses[Type],0),MATCH(H$3,tblAllCourses[[#Headers],[Prerequisite 1]:[Prerequisite 7]],0))=0,"",INDEX(tblAllCourses[[Prerequisite 1]:[Prerequisite 7]],MATCH($A10&amp;"Bus Core",tblAllCourses[Course Code]&amp;tblAllCourses[Type],0),MATCH(H$3,tblAllCourses[[#Headers],[Prerequisite 1]:[Prerequisite 7]],0)))</f>
        <v/>
      </c>
      <c r="I10" s="33" t="str" cm="1">
        <f t="array" ref="I10">IF(INDEX(tblAllCourses[[Prerequisite 1]:[Prerequisite 7]],MATCH($A10&amp;"Bus Core",tblAllCourses[Course Code]&amp;tblAllCourses[Type],0),MATCH(I$3,tblAllCourses[[#Headers],[Prerequisite 1]:[Prerequisite 7]],0))=0,"",INDEX(tblAllCourses[[Prerequisite 1]:[Prerequisite 7]],MATCH($A10&amp;"Bus Core",tblAllCourses[Course Code]&amp;tblAllCourses[Type],0),MATCH(I$3,tblAllCourses[[#Headers],[Prerequisite 1]:[Prerequisite 7]],0)))</f>
        <v/>
      </c>
      <c r="J10" s="34"/>
    </row>
    <row r="11" spans="1:10" ht="15.7" x14ac:dyDescent="0.5">
      <c r="A11" s="39" t="s">
        <v>97</v>
      </c>
      <c r="B11" s="39" t="s">
        <v>98</v>
      </c>
      <c r="C11" s="33">
        <f>VLOOKUP(A11,tblAllCourses[[Course Code]:[Credits]],3,FALSE)</f>
        <v>3</v>
      </c>
      <c r="D11" s="33" t="str" cm="1">
        <f t="array" ref="D11">IF(INDEX(tblAllCourses[[Prerequisite 1]:[Prerequisite 7]],MATCH($A11&amp;"Bus Core",tblAllCourses[Course Code]&amp;tblAllCourses[Type],0),MATCH(D$3,tblAllCourses[[#Headers],[Prerequisite 1]:[Prerequisite 7]],0))=0,"",INDEX(tblAllCourses[[Prerequisite 1]:[Prerequisite 7]],MATCH($A11&amp;"Bus Core",tblAllCourses[Course Code]&amp;tblAllCourses[Type],0),MATCH(D$3,tblAllCourses[[#Headers],[Prerequisite 1]:[Prerequisite 7]],0)))</f>
        <v>BBA2002</v>
      </c>
      <c r="E11" s="33" t="str" cm="1">
        <f t="array" ref="E11">IF(INDEX(tblAllCourses[[Prerequisite 1]:[Prerequisite 7]],MATCH($A11&amp;"Bus Core",tblAllCourses[Course Code]&amp;tblAllCourses[Type],0),MATCH(E$3,tblAllCourses[[#Headers],[Prerequisite 1]:[Prerequisite 7]],0))=0,"",INDEX(tblAllCourses[[Prerequisite 1]:[Prerequisite 7]],MATCH($A11&amp;"Bus Core",tblAllCourses[Course Code]&amp;tblAllCourses[Type],0),MATCH(E$3,tblAllCourses[[#Headers],[Prerequisite 1]:[Prerequisite 7]],0)))</f>
        <v/>
      </c>
      <c r="F11" s="33" t="str" cm="1">
        <f t="array" ref="F11">IF(INDEX(tblAllCourses[[Prerequisite 1]:[Prerequisite 7]],MATCH($A11&amp;"Bus Core",tblAllCourses[Course Code]&amp;tblAllCourses[Type],0),MATCH(F$3,tblAllCourses[[#Headers],[Prerequisite 1]:[Prerequisite 7]],0))=0,"",INDEX(tblAllCourses[[Prerequisite 1]:[Prerequisite 7]],MATCH($A11&amp;"Bus Core",tblAllCourses[Course Code]&amp;tblAllCourses[Type],0),MATCH(F$3,tblAllCourses[[#Headers],[Prerequisite 1]:[Prerequisite 7]],0)))</f>
        <v/>
      </c>
      <c r="G11" s="33" t="str" cm="1">
        <f t="array" ref="G11">IF(INDEX(tblAllCourses[[Prerequisite 1]:[Prerequisite 7]],MATCH($A11&amp;"Bus Core",tblAllCourses[Course Code]&amp;tblAllCourses[Type],0),MATCH(G$3,tblAllCourses[[#Headers],[Prerequisite 1]:[Prerequisite 7]],0))=0,"",INDEX(tblAllCourses[[Prerequisite 1]:[Prerequisite 7]],MATCH($A11&amp;"Bus Core",tblAllCourses[Course Code]&amp;tblAllCourses[Type],0),MATCH(G$3,tblAllCourses[[#Headers],[Prerequisite 1]:[Prerequisite 7]],0)))</f>
        <v/>
      </c>
      <c r="H11" s="33" t="str" cm="1">
        <f t="array" ref="H11">IF(INDEX(tblAllCourses[[Prerequisite 1]:[Prerequisite 7]],MATCH($A11&amp;"Bus Core",tblAllCourses[Course Code]&amp;tblAllCourses[Type],0),MATCH(H$3,tblAllCourses[[#Headers],[Prerequisite 1]:[Prerequisite 7]],0))=0,"",INDEX(tblAllCourses[[Prerequisite 1]:[Prerequisite 7]],MATCH($A11&amp;"Bus Core",tblAllCourses[Course Code]&amp;tblAllCourses[Type],0),MATCH(H$3,tblAllCourses[[#Headers],[Prerequisite 1]:[Prerequisite 7]],0)))</f>
        <v/>
      </c>
      <c r="I11" s="33" t="str" cm="1">
        <f t="array" ref="I11">IF(INDEX(tblAllCourses[[Prerequisite 1]:[Prerequisite 7]],MATCH($A11&amp;"Bus Core",tblAllCourses[Course Code]&amp;tblAllCourses[Type],0),MATCH(I$3,tblAllCourses[[#Headers],[Prerequisite 1]:[Prerequisite 7]],0))=0,"",INDEX(tblAllCourses[[Prerequisite 1]:[Prerequisite 7]],MATCH($A11&amp;"Bus Core",tblAllCourses[Course Code]&amp;tblAllCourses[Type],0),MATCH(I$3,tblAllCourses[[#Headers],[Prerequisite 1]:[Prerequisite 7]],0)))</f>
        <v/>
      </c>
      <c r="J11" s="41"/>
    </row>
    <row r="12" spans="1:10" ht="15.7" x14ac:dyDescent="0.5">
      <c r="A12" s="39" t="s">
        <v>99</v>
      </c>
      <c r="B12" s="39" t="s">
        <v>112</v>
      </c>
      <c r="C12" s="33">
        <f>VLOOKUP(A12,tblAllCourses[[Course Code]:[Credits]],3,FALSE)</f>
        <v>3</v>
      </c>
      <c r="D12" s="33" t="str" cm="1">
        <f t="array" ref="D12">IF(INDEX(tblAllCourses[[Prerequisite 1]:[Prerequisite 7]],MATCH($A12&amp;"Bus Core",tblAllCourses[Course Code]&amp;tblAllCourses[Type],0),MATCH(D$3,tblAllCourses[[#Headers],[Prerequisite 1]:[Prerequisite 7]],0))=0,"",INDEX(tblAllCourses[[Prerequisite 1]:[Prerequisite 7]],MATCH($A12&amp;"Bus Core",tblAllCourses[Course Code]&amp;tblAllCourses[Type],0),MATCH(D$3,tblAllCourses[[#Headers],[Prerequisite 1]:[Prerequisite 7]],0)))</f>
        <v>BBA2102</v>
      </c>
      <c r="E12" s="33" t="str" cm="1">
        <f t="array" ref="E12">IF(INDEX(tblAllCourses[[Prerequisite 1]:[Prerequisite 7]],MATCH($A12&amp;"Bus Core",tblAllCourses[Course Code]&amp;tblAllCourses[Type],0),MATCH(E$3,tblAllCourses[[#Headers],[Prerequisite 1]:[Prerequisite 7]],0))=0,"",INDEX(tblAllCourses[[Prerequisite 1]:[Prerequisite 7]],MATCH($A12&amp;"Bus Core",tblAllCourses[Course Code]&amp;tblAllCourses[Type],0),MATCH(E$3,tblAllCourses[[#Headers],[Prerequisite 1]:[Prerequisite 7]],0)))</f>
        <v/>
      </c>
      <c r="F12" s="33" t="str" cm="1">
        <f t="array" ref="F12">IF(INDEX(tblAllCourses[[Prerequisite 1]:[Prerequisite 7]],MATCH($A12&amp;"Bus Core",tblAllCourses[Course Code]&amp;tblAllCourses[Type],0),MATCH(F$3,tblAllCourses[[#Headers],[Prerequisite 1]:[Prerequisite 7]],0))=0,"",INDEX(tblAllCourses[[Prerequisite 1]:[Prerequisite 7]],MATCH($A12&amp;"Bus Core",tblAllCourses[Course Code]&amp;tblAllCourses[Type],0),MATCH(F$3,tblAllCourses[[#Headers],[Prerequisite 1]:[Prerequisite 7]],0)))</f>
        <v/>
      </c>
      <c r="G12" s="33" t="str" cm="1">
        <f t="array" ref="G12">IF(INDEX(tblAllCourses[[Prerequisite 1]:[Prerequisite 7]],MATCH($A12&amp;"Bus Core",tblAllCourses[Course Code]&amp;tblAllCourses[Type],0),MATCH(G$3,tblAllCourses[[#Headers],[Prerequisite 1]:[Prerequisite 7]],0))=0,"",INDEX(tblAllCourses[[Prerequisite 1]:[Prerequisite 7]],MATCH($A12&amp;"Bus Core",tblAllCourses[Course Code]&amp;tblAllCourses[Type],0),MATCH(G$3,tblAllCourses[[#Headers],[Prerequisite 1]:[Prerequisite 7]],0)))</f>
        <v/>
      </c>
      <c r="H12" s="33" t="str" cm="1">
        <f t="array" ref="H12">IF(INDEX(tblAllCourses[[Prerequisite 1]:[Prerequisite 7]],MATCH($A12&amp;"Bus Core",tblAllCourses[Course Code]&amp;tblAllCourses[Type],0),MATCH(H$3,tblAllCourses[[#Headers],[Prerequisite 1]:[Prerequisite 7]],0))=0,"",INDEX(tblAllCourses[[Prerequisite 1]:[Prerequisite 7]],MATCH($A12&amp;"Bus Core",tblAllCourses[Course Code]&amp;tblAllCourses[Type],0),MATCH(H$3,tblAllCourses[[#Headers],[Prerequisite 1]:[Prerequisite 7]],0)))</f>
        <v/>
      </c>
      <c r="I12" s="33" t="str" cm="1">
        <f t="array" ref="I12">IF(INDEX(tblAllCourses[[Prerequisite 1]:[Prerequisite 7]],MATCH($A12&amp;"Bus Core",tblAllCourses[Course Code]&amp;tblAllCourses[Type],0),MATCH(I$3,tblAllCourses[[#Headers],[Prerequisite 1]:[Prerequisite 7]],0))=0,"",INDEX(tblAllCourses[[Prerequisite 1]:[Prerequisite 7]],MATCH($A12&amp;"Bus Core",tblAllCourses[Course Code]&amp;tblAllCourses[Type],0),MATCH(I$3,tblAllCourses[[#Headers],[Prerequisite 1]:[Prerequisite 7]],0)))</f>
        <v/>
      </c>
      <c r="J12" s="41"/>
    </row>
    <row r="13" spans="1:10" ht="15.7" x14ac:dyDescent="0.5">
      <c r="A13" s="39" t="s">
        <v>101</v>
      </c>
      <c r="B13" s="39" t="s">
        <v>102</v>
      </c>
      <c r="C13" s="33">
        <f>VLOOKUP(A13,tblAllCourses[[Course Code]:[Credits]],3,FALSE)</f>
        <v>1</v>
      </c>
      <c r="D13" s="33" t="str" cm="1">
        <f t="array" ref="D13">IF(INDEX(tblAllCourses[[Prerequisite 1]:[Prerequisite 7]],MATCH($A13&amp;"Bus Core",tblAllCourses[Course Code]&amp;tblAllCourses[Type],0),MATCH(D$3,tblAllCourses[[#Headers],[Prerequisite 1]:[Prerequisite 7]],0))=0,"",INDEX(tblAllCourses[[Prerequisite 1]:[Prerequisite 7]],MATCH($A13&amp;"Bus Core",tblAllCourses[Course Code]&amp;tblAllCourses[Type],0),MATCH(D$3,tblAllCourses[[#Headers],[Prerequisite 1]:[Prerequisite 7]],0)))</f>
        <v/>
      </c>
      <c r="E13" s="33" t="str" cm="1">
        <f t="array" ref="E13">IF(INDEX(tblAllCourses[[Prerequisite 1]:[Prerequisite 7]],MATCH($A13&amp;"Bus Core",tblAllCourses[Course Code]&amp;tblAllCourses[Type],0),MATCH(E$3,tblAllCourses[[#Headers],[Prerequisite 1]:[Prerequisite 7]],0))=0,"",INDEX(tblAllCourses[[Prerequisite 1]:[Prerequisite 7]],MATCH($A13&amp;"Bus Core",tblAllCourses[Course Code]&amp;tblAllCourses[Type],0),MATCH(E$3,tblAllCourses[[#Headers],[Prerequisite 1]:[Prerequisite 7]],0)))</f>
        <v/>
      </c>
      <c r="F13" s="33" t="str" cm="1">
        <f t="array" ref="F13">IF(INDEX(tblAllCourses[[Prerequisite 1]:[Prerequisite 7]],MATCH($A13&amp;"Bus Core",tblAllCourses[Course Code]&amp;tblAllCourses[Type],0),MATCH(F$3,tblAllCourses[[#Headers],[Prerequisite 1]:[Prerequisite 7]],0))=0,"",INDEX(tblAllCourses[[Prerequisite 1]:[Prerequisite 7]],MATCH($A13&amp;"Bus Core",tblAllCourses[Course Code]&amp;tblAllCourses[Type],0),MATCH(F$3,tblAllCourses[[#Headers],[Prerequisite 1]:[Prerequisite 7]],0)))</f>
        <v/>
      </c>
      <c r="G13" s="33" t="str" cm="1">
        <f t="array" ref="G13">IF(INDEX(tblAllCourses[[Prerequisite 1]:[Prerequisite 7]],MATCH($A13&amp;"Bus Core",tblAllCourses[Course Code]&amp;tblAllCourses[Type],0),MATCH(G$3,tblAllCourses[[#Headers],[Prerequisite 1]:[Prerequisite 7]],0))=0,"",INDEX(tblAllCourses[[Prerequisite 1]:[Prerequisite 7]],MATCH($A13&amp;"Bus Core",tblAllCourses[Course Code]&amp;tblAllCourses[Type],0),MATCH(G$3,tblAllCourses[[#Headers],[Prerequisite 1]:[Prerequisite 7]],0)))</f>
        <v/>
      </c>
      <c r="H13" s="33" t="str" cm="1">
        <f t="array" ref="H13">IF(INDEX(tblAllCourses[[Prerequisite 1]:[Prerequisite 7]],MATCH($A13&amp;"Bus Core",tblAllCourses[Course Code]&amp;tblAllCourses[Type],0),MATCH(H$3,tblAllCourses[[#Headers],[Prerequisite 1]:[Prerequisite 7]],0))=0,"",INDEX(tblAllCourses[[Prerequisite 1]:[Prerequisite 7]],MATCH($A13&amp;"Bus Core",tblAllCourses[Course Code]&amp;tblAllCourses[Type],0),MATCH(H$3,tblAllCourses[[#Headers],[Prerequisite 1]:[Prerequisite 7]],0)))</f>
        <v/>
      </c>
      <c r="I13" s="33" t="str" cm="1">
        <f t="array" ref="I13">IF(INDEX(tblAllCourses[[Prerequisite 1]:[Prerequisite 7]],MATCH($A13&amp;"Bus Core",tblAllCourses[Course Code]&amp;tblAllCourses[Type],0),MATCH(I$3,tblAllCourses[[#Headers],[Prerequisite 1]:[Prerequisite 7]],0))=0,"",INDEX(tblAllCourses[[Prerequisite 1]:[Prerequisite 7]],MATCH($A13&amp;"Bus Core",tblAllCourses[Course Code]&amp;tblAllCourses[Type],0),MATCH(I$3,tblAllCourses[[#Headers],[Prerequisite 1]:[Prerequisite 7]],0)))</f>
        <v/>
      </c>
      <c r="J13" s="41"/>
    </row>
    <row r="14" spans="1:10" ht="15.7" x14ac:dyDescent="0.5">
      <c r="A14" s="39" t="s">
        <v>105</v>
      </c>
      <c r="B14" s="39" t="s">
        <v>106</v>
      </c>
      <c r="C14" s="33">
        <f>VLOOKUP(A14,tblAllCourses[[Course Code]:[Credits]],3,FALSE)</f>
        <v>3</v>
      </c>
      <c r="D14" s="33" t="str" cm="1">
        <f t="array" ref="D14">IF(INDEX(tblAllCourses[[Prerequisite 1]:[Prerequisite 7]],MATCH($A14&amp;"Bus Core",tblAllCourses[Course Code]&amp;tblAllCourses[Type],0),MATCH(D$3,tblAllCourses[[#Headers],[Prerequisite 1]:[Prerequisite 7]],0))=0,"",INDEX(tblAllCourses[[Prerequisite 1]:[Prerequisite 7]],MATCH($A14&amp;"Bus Core",tblAllCourses[Course Code]&amp;tblAllCourses[Type],0),MATCH(D$3,tblAllCourses[[#Headers],[Prerequisite 1]:[Prerequisite 7]],0)))</f>
        <v>SA2001</v>
      </c>
      <c r="E14" s="33" t="str" cm="1">
        <f t="array" ref="E14">IF(INDEX(tblAllCourses[[Prerequisite 1]:[Prerequisite 7]],MATCH($A14&amp;"Bus Core",tblAllCourses[Course Code]&amp;tblAllCourses[Type],0),MATCH(E$3,tblAllCourses[[#Headers],[Prerequisite 1]:[Prerequisite 7]],0))=0,"",INDEX(tblAllCourses[[Prerequisite 1]:[Prerequisite 7]],MATCH($A14&amp;"Bus Core",tblAllCourses[Course Code]&amp;tblAllCourses[Type],0),MATCH(E$3,tblAllCourses[[#Headers],[Prerequisite 1]:[Prerequisite 7]],0)))</f>
        <v/>
      </c>
      <c r="F14" s="33" t="str" cm="1">
        <f t="array" ref="F14">IF(INDEX(tblAllCourses[[Prerequisite 1]:[Prerequisite 7]],MATCH($A14&amp;"Bus Core",tblAllCourses[Course Code]&amp;tblAllCourses[Type],0),MATCH(F$3,tblAllCourses[[#Headers],[Prerequisite 1]:[Prerequisite 7]],0))=0,"",INDEX(tblAllCourses[[Prerequisite 1]:[Prerequisite 7]],MATCH($A14&amp;"Bus Core",tblAllCourses[Course Code]&amp;tblAllCourses[Type],0),MATCH(F$3,tblAllCourses[[#Headers],[Prerequisite 1]:[Prerequisite 7]],0)))</f>
        <v/>
      </c>
      <c r="G14" s="33" t="str" cm="1">
        <f t="array" ref="G14">IF(INDEX(tblAllCourses[[Prerequisite 1]:[Prerequisite 7]],MATCH($A14&amp;"Bus Core",tblAllCourses[Course Code]&amp;tblAllCourses[Type],0),MATCH(G$3,tblAllCourses[[#Headers],[Prerequisite 1]:[Prerequisite 7]],0))=0,"",INDEX(tblAllCourses[[Prerequisite 1]:[Prerequisite 7]],MATCH($A14&amp;"Bus Core",tblAllCourses[Course Code]&amp;tblAllCourses[Type],0),MATCH(G$3,tblAllCourses[[#Headers],[Prerequisite 1]:[Prerequisite 7]],0)))</f>
        <v/>
      </c>
      <c r="H14" s="33" t="str" cm="1">
        <f t="array" ref="H14">IF(INDEX(tblAllCourses[[Prerequisite 1]:[Prerequisite 7]],MATCH($A14&amp;"Bus Core",tblAllCourses[Course Code]&amp;tblAllCourses[Type],0),MATCH(H$3,tblAllCourses[[#Headers],[Prerequisite 1]:[Prerequisite 7]],0))=0,"",INDEX(tblAllCourses[[Prerequisite 1]:[Prerequisite 7]],MATCH($A14&amp;"Bus Core",tblAllCourses[Course Code]&amp;tblAllCourses[Type],0),MATCH(H$3,tblAllCourses[[#Headers],[Prerequisite 1]:[Prerequisite 7]],0)))</f>
        <v/>
      </c>
      <c r="I14" s="33" t="str" cm="1">
        <f t="array" ref="I14">IF(INDEX(tblAllCourses[[Prerequisite 1]:[Prerequisite 7]],MATCH($A14&amp;"Bus Core",tblAllCourses[Course Code]&amp;tblAllCourses[Type],0),MATCH(I$3,tblAllCourses[[#Headers],[Prerequisite 1]:[Prerequisite 7]],0))=0,"",INDEX(tblAllCourses[[Prerequisite 1]:[Prerequisite 7]],MATCH($A14&amp;"Bus Core",tblAllCourses[Course Code]&amp;tblAllCourses[Type],0),MATCH(I$3,tblAllCourses[[#Headers],[Prerequisite 1]:[Prerequisite 7]],0)))</f>
        <v/>
      </c>
      <c r="J14" s="41"/>
    </row>
    <row r="15" spans="1:10" ht="15.7" x14ac:dyDescent="0.5">
      <c r="A15" s="39" t="s">
        <v>107</v>
      </c>
      <c r="B15" s="39" t="s">
        <v>35</v>
      </c>
      <c r="C15" s="33">
        <f>VLOOKUP(A15,tblAllCourses[[Course Code]:[Credits]],3,FALSE)</f>
        <v>3</v>
      </c>
      <c r="D15" s="33" cm="1">
        <f t="array" ref="D15">IF(INDEX(tblAllCourses[[Prerequisite 1]:[Prerequisite 7]],MATCH($A15&amp;"Bus Core",tblAllCourses[Course Code]&amp;tblAllCourses[Type],0),MATCH(D$3,tblAllCourses[[#Headers],[Prerequisite 1]:[Prerequisite 7]],0))=0,"",INDEX(tblAllCourses[[Prerequisite 1]:[Prerequisite 7]],MATCH($A15&amp;"Bus Core",tblAllCourses[Course Code]&amp;tblAllCourses[Type],0),MATCH(D$3,tblAllCourses[[#Headers],[Prerequisite 1]:[Prerequisite 7]],0)))</f>
        <v>118</v>
      </c>
      <c r="E15" s="33" t="str" cm="1">
        <f t="array" ref="E15">IF(INDEX(tblAllCourses[[Prerequisite 1]:[Prerequisite 7]],MATCH($A15&amp;"Bus Core",tblAllCourses[Course Code]&amp;tblAllCourses[Type],0),MATCH(E$3,tblAllCourses[[#Headers],[Prerequisite 1]:[Prerequisite 7]],0))=0,"",INDEX(tblAllCourses[[Prerequisite 1]:[Prerequisite 7]],MATCH($A15&amp;"Bus Core",tblAllCourses[Course Code]&amp;tblAllCourses[Type],0),MATCH(E$3,tblAllCourses[[#Headers],[Prerequisite 1]:[Prerequisite 7]],0)))</f>
        <v>Senior Standing</v>
      </c>
      <c r="F15" s="33" t="str" cm="1">
        <f t="array" ref="F15">IF(INDEX(tblAllCourses[[Prerequisite 1]:[Prerequisite 7]],MATCH($A15&amp;"Bus Core",tblAllCourses[Course Code]&amp;tblAllCourses[Type],0),MATCH(F$3,tblAllCourses[[#Headers],[Prerequisite 1]:[Prerequisite 7]],0))=0,"",INDEX(tblAllCourses[[Prerequisite 1]:[Prerequisite 7]],MATCH($A15&amp;"Bus Core",tblAllCourses[Course Code]&amp;tblAllCourses[Type],0),MATCH(F$3,tblAllCourses[[#Headers],[Prerequisite 1]:[Prerequisite 7]],0)))</f>
        <v/>
      </c>
      <c r="G15" s="33" t="str" cm="1">
        <f t="array" ref="G15">IF(INDEX(tblAllCourses[[Prerequisite 1]:[Prerequisite 7]],MATCH($A15&amp;"Bus Core",tblAllCourses[Course Code]&amp;tblAllCourses[Type],0),MATCH(G$3,tblAllCourses[[#Headers],[Prerequisite 1]:[Prerequisite 7]],0))=0,"",INDEX(tblAllCourses[[Prerequisite 1]:[Prerequisite 7]],MATCH($A15&amp;"Bus Core",tblAllCourses[Course Code]&amp;tblAllCourses[Type],0),MATCH(G$3,tblAllCourses[[#Headers],[Prerequisite 1]:[Prerequisite 7]],0)))</f>
        <v/>
      </c>
      <c r="H15" s="33" t="str" cm="1">
        <f t="array" ref="H15">IF(INDEX(tblAllCourses[[Prerequisite 1]:[Prerequisite 7]],MATCH($A15&amp;"Bus Core",tblAllCourses[Course Code]&amp;tblAllCourses[Type],0),MATCH(H$3,tblAllCourses[[#Headers],[Prerequisite 1]:[Prerequisite 7]],0))=0,"",INDEX(tblAllCourses[[Prerequisite 1]:[Prerequisite 7]],MATCH($A15&amp;"Bus Core",tblAllCourses[Course Code]&amp;tblAllCourses[Type],0),MATCH(H$3,tblAllCourses[[#Headers],[Prerequisite 1]:[Prerequisite 7]],0)))</f>
        <v/>
      </c>
      <c r="I15" s="33" t="str" cm="1">
        <f t="array" ref="I15">IF(INDEX(tblAllCourses[[Prerequisite 1]:[Prerequisite 7]],MATCH($A15&amp;"Bus Core",tblAllCourses[Course Code]&amp;tblAllCourses[Type],0),MATCH(I$3,tblAllCourses[[#Headers],[Prerequisite 1]:[Prerequisite 7]],0))=0,"",INDEX(tblAllCourses[[Prerequisite 1]:[Prerequisite 7]],MATCH($A15&amp;"Bus Core",tblAllCourses[Course Code]&amp;tblAllCourses[Type],0),MATCH(I$3,tblAllCourses[[#Headers],[Prerequisite 1]:[Prerequisite 7]],0)))</f>
        <v/>
      </c>
      <c r="J15" s="41"/>
    </row>
    <row r="16" spans="1:10" ht="15.7" x14ac:dyDescent="0.5">
      <c r="A16" s="39" t="s">
        <v>76</v>
      </c>
      <c r="B16" s="39" t="s">
        <v>113</v>
      </c>
      <c r="C16" s="33">
        <f>VLOOKUP(A16,tblAllCourses[[Course Code]:[Credits]],3,FALSE)</f>
        <v>3</v>
      </c>
      <c r="D16" s="33" t="str" cm="1">
        <f t="array" ref="D16">IF(INDEX(tblAllCourses[[Prerequisite 1]:[Prerequisite 7]],MATCH($A16&amp;"Bus Core",tblAllCourses[Course Code]&amp;tblAllCourses[Type],0),MATCH(D$3,tblAllCourses[[#Headers],[Prerequisite 1]:[Prerequisite 7]],0))=0,"",INDEX(tblAllCourses[[Prerequisite 1]:[Prerequisite 7]],MATCH($A16&amp;"Bus Core",tblAllCourses[Course Code]&amp;tblAllCourses[Type],0),MATCH(D$3,tblAllCourses[[#Headers],[Prerequisite 1]:[Prerequisite 7]],0)))</f>
        <v/>
      </c>
      <c r="E16" s="33" t="str" cm="1">
        <f t="array" ref="E16">IF(INDEX(tblAllCourses[[Prerequisite 1]:[Prerequisite 7]],MATCH($A16&amp;"Bus Core",tblAllCourses[Course Code]&amp;tblAllCourses[Type],0),MATCH(E$3,tblAllCourses[[#Headers],[Prerequisite 1]:[Prerequisite 7]],0))=0,"",INDEX(tblAllCourses[[Prerequisite 1]:[Prerequisite 7]],MATCH($A16&amp;"Bus Core",tblAllCourses[Course Code]&amp;tblAllCourses[Type],0),MATCH(E$3,tblAllCourses[[#Headers],[Prerequisite 1]:[Prerequisite 7]],0)))</f>
        <v/>
      </c>
      <c r="F16" s="33" t="str" cm="1">
        <f t="array" ref="F16">IF(INDEX(tblAllCourses[[Prerequisite 1]:[Prerequisite 7]],MATCH($A16&amp;"Bus Core",tblAllCourses[Course Code]&amp;tblAllCourses[Type],0),MATCH(F$3,tblAllCourses[[#Headers],[Prerequisite 1]:[Prerequisite 7]],0))=0,"",INDEX(tblAllCourses[[Prerequisite 1]:[Prerequisite 7]],MATCH($A16&amp;"Bus Core",tblAllCourses[Course Code]&amp;tblAllCourses[Type],0),MATCH(F$3,tblAllCourses[[#Headers],[Prerequisite 1]:[Prerequisite 7]],0)))</f>
        <v/>
      </c>
      <c r="G16" s="33" t="str" cm="1">
        <f t="array" ref="G16">IF(INDEX(tblAllCourses[[Prerequisite 1]:[Prerequisite 7]],MATCH($A16&amp;"Bus Core",tblAllCourses[Course Code]&amp;tblAllCourses[Type],0),MATCH(G$3,tblAllCourses[[#Headers],[Prerequisite 1]:[Prerequisite 7]],0))=0,"",INDEX(tblAllCourses[[Prerequisite 1]:[Prerequisite 7]],MATCH($A16&amp;"Bus Core",tblAllCourses[Course Code]&amp;tblAllCourses[Type],0),MATCH(G$3,tblAllCourses[[#Headers],[Prerequisite 1]:[Prerequisite 7]],0)))</f>
        <v/>
      </c>
      <c r="H16" s="33" t="str" cm="1">
        <f t="array" ref="H16">IF(INDEX(tblAllCourses[[Prerequisite 1]:[Prerequisite 7]],MATCH($A16&amp;"Bus Core",tblAllCourses[Course Code]&amp;tblAllCourses[Type],0),MATCH(H$3,tblAllCourses[[#Headers],[Prerequisite 1]:[Prerequisite 7]],0))=0,"",INDEX(tblAllCourses[[Prerequisite 1]:[Prerequisite 7]],MATCH($A16&amp;"Bus Core",tblAllCourses[Course Code]&amp;tblAllCourses[Type],0),MATCH(H$3,tblAllCourses[[#Headers],[Prerequisite 1]:[Prerequisite 7]],0)))</f>
        <v/>
      </c>
      <c r="I16" s="33" t="str" cm="1">
        <f t="array" ref="I16">IF(INDEX(tblAllCourses[[Prerequisite 1]:[Prerequisite 7]],MATCH($A16&amp;"Bus Core",tblAllCourses[Course Code]&amp;tblAllCourses[Type],0),MATCH(I$3,tblAllCourses[[#Headers],[Prerequisite 1]:[Prerequisite 7]],0))=0,"",INDEX(tblAllCourses[[Prerequisite 1]:[Prerequisite 7]],MATCH($A16&amp;"Bus Core",tblAllCourses[Course Code]&amp;tblAllCourses[Type],0),MATCH(I$3,tblAllCourses[[#Headers],[Prerequisite 1]:[Prerequisite 7]],0)))</f>
        <v/>
      </c>
      <c r="J16" s="41"/>
    </row>
    <row r="17" spans="1:10" ht="15.7" x14ac:dyDescent="0.5">
      <c r="A17" s="39" t="s">
        <v>82</v>
      </c>
      <c r="B17" s="39" t="s">
        <v>83</v>
      </c>
      <c r="C17" s="33">
        <f>VLOOKUP(A17,tblAllCourses[[Course Code]:[Credits]],3,FALSE)</f>
        <v>2</v>
      </c>
      <c r="D17" s="33" t="str" cm="1">
        <f t="array" ref="D17">IF(INDEX(tblAllCourses[[Prerequisite 1]:[Prerequisite 7]],MATCH($A17&amp;"Bus Core",tblAllCourses[Course Code]&amp;tblAllCourses[Type],0),MATCH(D$3,tblAllCourses[[#Headers],[Prerequisite 1]:[Prerequisite 7]],0))=0,"",INDEX(tblAllCourses[[Prerequisite 1]:[Prerequisite 7]],MATCH($A17&amp;"Bus Core",tblAllCourses[Course Code]&amp;tblAllCourses[Type],0),MATCH(D$3,tblAllCourses[[#Headers],[Prerequisite 1]:[Prerequisite 7]],0)))</f>
        <v/>
      </c>
      <c r="E17" s="33" t="str" cm="1">
        <f t="array" ref="E17">IF(INDEX(tblAllCourses[[Prerequisite 1]:[Prerequisite 7]],MATCH($A17&amp;"Bus Core",tblAllCourses[Course Code]&amp;tblAllCourses[Type],0),MATCH(E$3,tblAllCourses[[#Headers],[Prerequisite 1]:[Prerequisite 7]],0))=0,"",INDEX(tblAllCourses[[Prerequisite 1]:[Prerequisite 7]],MATCH($A17&amp;"Bus Core",tblAllCourses[Course Code]&amp;tblAllCourses[Type],0),MATCH(E$3,tblAllCourses[[#Headers],[Prerequisite 1]:[Prerequisite 7]],0)))</f>
        <v/>
      </c>
      <c r="F17" s="33" t="str" cm="1">
        <f t="array" ref="F17">IF(INDEX(tblAllCourses[[Prerequisite 1]:[Prerequisite 7]],MATCH($A17&amp;"Bus Core",tblAllCourses[Course Code]&amp;tblAllCourses[Type],0),MATCH(F$3,tblAllCourses[[#Headers],[Prerequisite 1]:[Prerequisite 7]],0))=0,"",INDEX(tblAllCourses[[Prerequisite 1]:[Prerequisite 7]],MATCH($A17&amp;"Bus Core",tblAllCourses[Course Code]&amp;tblAllCourses[Type],0),MATCH(F$3,tblAllCourses[[#Headers],[Prerequisite 1]:[Prerequisite 7]],0)))</f>
        <v/>
      </c>
      <c r="G17" s="33" t="str" cm="1">
        <f t="array" ref="G17">IF(INDEX(tblAllCourses[[Prerequisite 1]:[Prerequisite 7]],MATCH($A17&amp;"Bus Core",tblAllCourses[Course Code]&amp;tblAllCourses[Type],0),MATCH(G$3,tblAllCourses[[#Headers],[Prerequisite 1]:[Prerequisite 7]],0))=0,"",INDEX(tblAllCourses[[Prerequisite 1]:[Prerequisite 7]],MATCH($A17&amp;"Bus Core",tblAllCourses[Course Code]&amp;tblAllCourses[Type],0),MATCH(G$3,tblAllCourses[[#Headers],[Prerequisite 1]:[Prerequisite 7]],0)))</f>
        <v/>
      </c>
      <c r="H17" s="33" t="str" cm="1">
        <f t="array" ref="H17">IF(INDEX(tblAllCourses[[Prerequisite 1]:[Prerequisite 7]],MATCH($A17&amp;"Bus Core",tblAllCourses[Course Code]&amp;tblAllCourses[Type],0),MATCH(H$3,tblAllCourses[[#Headers],[Prerequisite 1]:[Prerequisite 7]],0))=0,"",INDEX(tblAllCourses[[Prerequisite 1]:[Prerequisite 7]],MATCH($A17&amp;"Bus Core",tblAllCourses[Course Code]&amp;tblAllCourses[Type],0),MATCH(H$3,tblAllCourses[[#Headers],[Prerequisite 1]:[Prerequisite 7]],0)))</f>
        <v/>
      </c>
      <c r="I17" s="33" t="str" cm="1">
        <f t="array" ref="I17">IF(INDEX(tblAllCourses[[Prerequisite 1]:[Prerequisite 7]],MATCH($A17&amp;"Bus Core",tblAllCourses[Course Code]&amp;tblAllCourses[Type],0),MATCH(I$3,tblAllCourses[[#Headers],[Prerequisite 1]:[Prerequisite 7]],0))=0,"",INDEX(tblAllCourses[[Prerequisite 1]:[Prerequisite 7]],MATCH($A17&amp;"Bus Core",tblAllCourses[Course Code]&amp;tblAllCourses[Type],0),MATCH(I$3,tblAllCourses[[#Headers],[Prerequisite 1]:[Prerequisite 7]],0)))</f>
        <v/>
      </c>
      <c r="J17" s="41"/>
    </row>
    <row r="18" spans="1:10" ht="15.7" x14ac:dyDescent="0.5">
      <c r="A18" s="39" t="s">
        <v>92</v>
      </c>
      <c r="B18" s="39" t="s">
        <v>93</v>
      </c>
      <c r="C18" s="33">
        <f>VLOOKUP(A18,tblAllCourses[[Course Code]:[Credits]],3,FALSE)</f>
        <v>2</v>
      </c>
      <c r="D18" s="33" t="str" cm="1">
        <f t="array" ref="D18">IF(INDEX(tblAllCourses[[Prerequisite 1]:[Prerequisite 7]],MATCH($A18&amp;"Bus Core",tblAllCourses[Course Code]&amp;tblAllCourses[Type],0),MATCH(D$3,tblAllCourses[[#Headers],[Prerequisite 1]:[Prerequisite 7]],0))=0,"",INDEX(tblAllCourses[[Prerequisite 1]:[Prerequisite 7]],MATCH($A18&amp;"Bus Core",tblAllCourses[Course Code]&amp;tblAllCourses[Type],0),MATCH(D$3,tblAllCourses[[#Headers],[Prerequisite 1]:[Prerequisite 7]],0)))</f>
        <v>SA1001</v>
      </c>
      <c r="E18" s="33" t="str" cm="1">
        <f t="array" ref="E18">IF(INDEX(tblAllCourses[[Prerequisite 1]:[Prerequisite 7]],MATCH($A18&amp;"Bus Core",tblAllCourses[Course Code]&amp;tblAllCourses[Type],0),MATCH(E$3,tblAllCourses[[#Headers],[Prerequisite 1]:[Prerequisite 7]],0))=0,"",INDEX(tblAllCourses[[Prerequisite 1]:[Prerequisite 7]],MATCH($A18&amp;"Bus Core",tblAllCourses[Course Code]&amp;tblAllCourses[Type],0),MATCH(E$3,tblAllCourses[[#Headers],[Prerequisite 1]:[Prerequisite 7]],0)))</f>
        <v/>
      </c>
      <c r="F18" s="33" t="str" cm="1">
        <f t="array" ref="F18">IF(INDEX(tblAllCourses[[Prerequisite 1]:[Prerequisite 7]],MATCH($A18&amp;"Bus Core",tblAllCourses[Course Code]&amp;tblAllCourses[Type],0),MATCH(F$3,tblAllCourses[[#Headers],[Prerequisite 1]:[Prerequisite 7]],0))=0,"",INDEX(tblAllCourses[[Prerequisite 1]:[Prerequisite 7]],MATCH($A18&amp;"Bus Core",tblAllCourses[Course Code]&amp;tblAllCourses[Type],0),MATCH(F$3,tblAllCourses[[#Headers],[Prerequisite 1]:[Prerequisite 7]],0)))</f>
        <v/>
      </c>
      <c r="G18" s="33" t="str" cm="1">
        <f t="array" ref="G18">IF(INDEX(tblAllCourses[[Prerequisite 1]:[Prerequisite 7]],MATCH($A18&amp;"Bus Core",tblAllCourses[Course Code]&amp;tblAllCourses[Type],0),MATCH(G$3,tblAllCourses[[#Headers],[Prerequisite 1]:[Prerequisite 7]],0))=0,"",INDEX(tblAllCourses[[Prerequisite 1]:[Prerequisite 7]],MATCH($A18&amp;"Bus Core",tblAllCourses[Course Code]&amp;tblAllCourses[Type],0),MATCH(G$3,tblAllCourses[[#Headers],[Prerequisite 1]:[Prerequisite 7]],0)))</f>
        <v/>
      </c>
      <c r="H18" s="33" t="str" cm="1">
        <f t="array" ref="H18">IF(INDEX(tblAllCourses[[Prerequisite 1]:[Prerequisite 7]],MATCH($A18&amp;"Bus Core",tblAllCourses[Course Code]&amp;tblAllCourses[Type],0),MATCH(H$3,tblAllCourses[[#Headers],[Prerequisite 1]:[Prerequisite 7]],0))=0,"",INDEX(tblAllCourses[[Prerequisite 1]:[Prerequisite 7]],MATCH($A18&amp;"Bus Core",tblAllCourses[Course Code]&amp;tblAllCourses[Type],0),MATCH(H$3,tblAllCourses[[#Headers],[Prerequisite 1]:[Prerequisite 7]],0)))</f>
        <v/>
      </c>
      <c r="I18" s="33" t="str" cm="1">
        <f t="array" ref="I18">IF(INDEX(tblAllCourses[[Prerequisite 1]:[Prerequisite 7]],MATCH($A18&amp;"Bus Core",tblAllCourses[Course Code]&amp;tblAllCourses[Type],0),MATCH(I$3,tblAllCourses[[#Headers],[Prerequisite 1]:[Prerequisite 7]],0))=0,"",INDEX(tblAllCourses[[Prerequisite 1]:[Prerequisite 7]],MATCH($A18&amp;"Bus Core",tblAllCourses[Course Code]&amp;tblAllCourses[Type],0),MATCH(I$3,tblAllCourses[[#Headers],[Prerequisite 1]:[Prerequisite 7]],0)))</f>
        <v/>
      </c>
      <c r="J18" s="41"/>
    </row>
    <row r="19" spans="1:10" ht="15.7" x14ac:dyDescent="0.5">
      <c r="A19" s="96"/>
      <c r="B19" s="97" t="s">
        <v>65</v>
      </c>
      <c r="C19" s="48">
        <f>SUM(C4:C18)</f>
        <v>39</v>
      </c>
    </row>
  </sheetData>
  <sheetProtection algorithmName="SHA-512" hashValue="EYKSAriwES1Af46CtnWZlSdU2fjsSwuMm32GUfTRn9uu8IZhsH5aStrBosG20mfTs3hnBiwBjSzaoz27MIFb7A==" saltValue="hAnUioRtewhoi8cA8p8WzQ==" spinCount="100000" sheet="1" objects="1" scenarios="1"/>
  <conditionalFormatting sqref="D4:E5 D6 D7:E7 D9:E10 D12:E12 D14:E15 D16 D17:E17">
    <cfRule type="expression" priority="6" stopIfTrue="1">
      <formula>OR(D4="", LEFT(D4,6)="Prereq")</formula>
    </cfRule>
    <cfRule type="expression" dxfId="80" priority="7" stopIfTrue="1">
      <formula>AND(INDEX(#REF!,MATCH(D4,$A$8:$A$81,0))="Non-credit",INDEX($D$8:$D$81,MATCH(D4,$A$8:$A$81,0))="S")</formula>
    </cfRule>
    <cfRule type="expression" dxfId="79" priority="8" stopIfTrue="1">
      <formula>AND(INDEX(#REF!,MATCH(D4,$A$8:$A$81,0))="Non-credit",INDEX($D$8:$D$81,MATCH(D4,$A$8:$A$81,0))&lt;&gt;"S")</formula>
    </cfRule>
  </conditionalFormatting>
  <conditionalFormatting sqref="G4:G7 G9:G10 I9:I10 G12 I12 G14:G17 I14:I17">
    <cfRule type="expression" priority="9" stopIfTrue="1">
      <formula>OR(G4="", LEFT(G4,6)="Prereq")</formula>
    </cfRule>
    <cfRule type="expression" dxfId="77" priority="10" stopIfTrue="1">
      <formula>AND(INDEX($F$8:$F$81,MATCH(G4,$A$8:$A$81,0))="Non-credit",INDEX($D$8:$D$81,MATCH(G4,$A$8:$A$81,0))="S")</formula>
    </cfRule>
    <cfRule type="expression" dxfId="76" priority="11" stopIfTrue="1">
      <formula>AND(INDEX($F$8:$F$81,MATCH(G4,$A$8:$A$81,0))="Non-credit",INDEX($D$8:$D$81,MATCH(G4,$A$8:$A$81,0))&lt;&gt;"S")</formula>
    </cfRule>
  </conditionalFormatting>
  <conditionalFormatting sqref="I4:I7">
    <cfRule type="expression" priority="1" stopIfTrue="1">
      <formula>OR(I4="", LEFT(I4,6)="Prereq")</formula>
    </cfRule>
    <cfRule type="expression" dxfId="74" priority="2" stopIfTrue="1">
      <formula>AND(INDEX($F$8:$F$81,MATCH(I4,$A$8:$A$81,0))="Non-credit",INDEX($D$8:$D$81,MATCH(I4,$A$8:$A$81,0))="S")</formula>
    </cfRule>
    <cfRule type="expression" dxfId="73" priority="3" stopIfTrue="1">
      <formula>AND(INDEX($F$8:$F$81,MATCH(I4,$A$8:$A$81,0))="Non-credit",INDEX($D$8:$D$81,MATCH(I4,$A$8:$A$81,0))&lt;&gt;"S")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39" stopIfTrue="1" id="{BF964A7C-FD03-4F94-8535-BF0ECEA7E2A0}">
            <xm:f>_xlfn.IFNA(VLOOKUP(INDEX($D$8:$D$81,MATCH(G4,$A$8:$A$81,0)),Tables!$D$2:$E$11,2,FALSE),0)&gt;=VLOOKUP(VLOOKUP(INDEX($F$8:$F$81,MATCH(G4,$A$8:$A$81,0)),Tables!$A$2:$B$11,2,FALSE),Tables!$D$2:$E$11,2,FALSE)</xm:f>
            <x14:dxf>
              <fill>
                <patternFill>
                  <bgColor rgb="FF92D050"/>
                </patternFill>
              </fill>
            </x14:dxf>
          </x14:cfRule>
          <xm:sqref>G4:G7 G9:G10 I9:I10 G12 I12 G14:G17 I14:I17 I4:I7</xm:sqref>
        </x14:conditionalFormatting>
        <x14:conditionalFormatting xmlns:xm="http://schemas.microsoft.com/office/excel/2006/main">
          <x14:cfRule type="expression" priority="240" id="{76004126-423C-4510-A39E-82FA3C4A5904}">
            <xm:f>_xlfn.IFNA(VLOOKUP(INDEX($D$8:$D$81,MATCH(G4,$A$8:$A$81,0)),Tables!$D$2:$E$11,2,FALSE),0)&lt;VLOOKUP(VLOOKUP(INDEX($F$8:$F$81,MATCH(G4,$A$8:$A$81,0)),Tables!$A$2:$B$11,2,FALSE),Tables!$D$2:$E$11,2,FALSE)</xm:f>
            <x14:dxf>
              <fill>
                <patternFill>
                  <bgColor rgb="FFFF9999"/>
                </patternFill>
              </fill>
            </x14:dxf>
          </x14:cfRule>
          <xm:sqref>G4:G7 I4:I7 G9:G10 I9:I10 G12 I12 G14:G17 I14:I17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6884A-73A8-42CE-81A0-F5BC4BFCDFE4}">
  <sheetPr>
    <tabColor rgb="FFFF0000"/>
  </sheetPr>
  <dimension ref="A1:C31"/>
  <sheetViews>
    <sheetView workbookViewId="0">
      <pane ySplit="2" topLeftCell="A3" activePane="bottomLeft" state="frozen"/>
      <selection activeCell="E20" sqref="E20"/>
      <selection pane="bottomLeft" sqref="A1:B1"/>
    </sheetView>
  </sheetViews>
  <sheetFormatPr defaultRowHeight="14.35" x14ac:dyDescent="0.5"/>
  <cols>
    <col min="1" max="1" width="15.8203125" customWidth="1"/>
    <col min="2" max="2" width="57.17578125" customWidth="1"/>
  </cols>
  <sheetData>
    <row r="1" spans="1:3" ht="20.7" x14ac:dyDescent="0.7">
      <c r="A1" s="196" t="s">
        <v>822</v>
      </c>
      <c r="B1" s="196"/>
    </row>
    <row r="2" spans="1:3" ht="15.75" customHeight="1" x14ac:dyDescent="0.5">
      <c r="A2" s="5" t="s">
        <v>3</v>
      </c>
      <c r="B2" s="5" t="s">
        <v>4</v>
      </c>
      <c r="C2" s="6" t="s">
        <v>5</v>
      </c>
    </row>
    <row r="3" spans="1:3" ht="15.75" customHeight="1" x14ac:dyDescent="0.5">
      <c r="A3" s="39" t="s">
        <v>571</v>
      </c>
      <c r="B3" s="39" t="s">
        <v>16</v>
      </c>
      <c r="C3" s="33">
        <v>3</v>
      </c>
    </row>
    <row r="4" spans="1:3" ht="15.75" customHeight="1" x14ac:dyDescent="0.5">
      <c r="A4" s="39" t="s">
        <v>572</v>
      </c>
      <c r="B4" s="39" t="s">
        <v>16</v>
      </c>
      <c r="C4" s="33">
        <v>3</v>
      </c>
    </row>
    <row r="5" spans="1:3" ht="15.75" customHeight="1" x14ac:dyDescent="0.5">
      <c r="A5" s="39" t="s">
        <v>573</v>
      </c>
      <c r="B5" s="39" t="s">
        <v>16</v>
      </c>
      <c r="C5" s="33">
        <v>3</v>
      </c>
    </row>
    <row r="6" spans="1:3" ht="15.75" customHeight="1" x14ac:dyDescent="0.5">
      <c r="A6" s="39" t="s">
        <v>574</v>
      </c>
      <c r="B6" s="39" t="s">
        <v>16</v>
      </c>
      <c r="C6" s="33">
        <v>3</v>
      </c>
    </row>
    <row r="7" spans="1:3" ht="15.75" customHeight="1" x14ac:dyDescent="0.5">
      <c r="A7" s="39" t="s">
        <v>575</v>
      </c>
      <c r="B7" s="39" t="s">
        <v>543</v>
      </c>
      <c r="C7" s="33">
        <v>3</v>
      </c>
    </row>
    <row r="8" spans="1:3" ht="15.75" customHeight="1" x14ac:dyDescent="0.5">
      <c r="A8" s="39" t="s">
        <v>576</v>
      </c>
      <c r="B8" s="39" t="s">
        <v>544</v>
      </c>
      <c r="C8" s="33">
        <v>3</v>
      </c>
    </row>
    <row r="9" spans="1:3" ht="15.75" customHeight="1" x14ac:dyDescent="0.5">
      <c r="A9" s="39" t="s">
        <v>577</v>
      </c>
      <c r="B9" s="39" t="s">
        <v>545</v>
      </c>
      <c r="C9" s="33">
        <v>3</v>
      </c>
    </row>
    <row r="10" spans="1:3" ht="15.75" customHeight="1" x14ac:dyDescent="0.5">
      <c r="A10" s="39" t="s">
        <v>578</v>
      </c>
      <c r="B10" s="39" t="s">
        <v>546</v>
      </c>
      <c r="C10" s="33">
        <v>3</v>
      </c>
    </row>
    <row r="11" spans="1:3" ht="15.75" customHeight="1" x14ac:dyDescent="0.5">
      <c r="A11" s="39" t="s">
        <v>579</v>
      </c>
      <c r="B11" s="39" t="s">
        <v>547</v>
      </c>
      <c r="C11" s="33">
        <v>3</v>
      </c>
    </row>
    <row r="12" spans="1:3" ht="15.75" customHeight="1" x14ac:dyDescent="0.5">
      <c r="A12" s="39" t="s">
        <v>580</v>
      </c>
      <c r="B12" s="39" t="s">
        <v>548</v>
      </c>
      <c r="C12" s="33">
        <v>3</v>
      </c>
    </row>
    <row r="13" spans="1:3" ht="15.75" customHeight="1" x14ac:dyDescent="0.5">
      <c r="A13" s="39" t="s">
        <v>581</v>
      </c>
      <c r="B13" s="39" t="s">
        <v>549</v>
      </c>
      <c r="C13" s="33">
        <v>3</v>
      </c>
    </row>
    <row r="14" spans="1:3" ht="15.75" customHeight="1" x14ac:dyDescent="0.5">
      <c r="A14" s="39" t="s">
        <v>582</v>
      </c>
      <c r="B14" s="39" t="s">
        <v>550</v>
      </c>
      <c r="C14" s="33">
        <v>3</v>
      </c>
    </row>
    <row r="15" spans="1:3" ht="15.75" customHeight="1" x14ac:dyDescent="0.5">
      <c r="A15" s="39" t="s">
        <v>583</v>
      </c>
      <c r="B15" s="39" t="s">
        <v>551</v>
      </c>
      <c r="C15" s="33">
        <v>3</v>
      </c>
    </row>
    <row r="16" spans="1:3" ht="15.75" customHeight="1" x14ac:dyDescent="0.5">
      <c r="A16" s="39" t="s">
        <v>584</v>
      </c>
      <c r="B16" s="39" t="s">
        <v>552</v>
      </c>
      <c r="C16" s="33">
        <v>3</v>
      </c>
    </row>
    <row r="17" spans="1:3" ht="15.75" customHeight="1" x14ac:dyDescent="0.5">
      <c r="A17" s="39" t="s">
        <v>585</v>
      </c>
      <c r="B17" s="39" t="s">
        <v>553</v>
      </c>
      <c r="C17" s="33">
        <v>3</v>
      </c>
    </row>
    <row r="18" spans="1:3" ht="15.75" customHeight="1" x14ac:dyDescent="0.5">
      <c r="A18" s="39" t="s">
        <v>586</v>
      </c>
      <c r="B18" s="39" t="s">
        <v>554</v>
      </c>
      <c r="C18" s="33">
        <v>3</v>
      </c>
    </row>
    <row r="19" spans="1:3" ht="15.75" customHeight="1" x14ac:dyDescent="0.5">
      <c r="A19" s="39" t="s">
        <v>587</v>
      </c>
      <c r="B19" s="39" t="s">
        <v>555</v>
      </c>
      <c r="C19" s="33">
        <v>3</v>
      </c>
    </row>
    <row r="20" spans="1:3" ht="15.75" customHeight="1" x14ac:dyDescent="0.5">
      <c r="A20" s="39" t="s">
        <v>588</v>
      </c>
      <c r="B20" s="39" t="s">
        <v>556</v>
      </c>
      <c r="C20" s="33">
        <v>3</v>
      </c>
    </row>
    <row r="21" spans="1:3" ht="15.75" customHeight="1" x14ac:dyDescent="0.5">
      <c r="A21" s="39" t="s">
        <v>589</v>
      </c>
      <c r="B21" s="39" t="s">
        <v>557</v>
      </c>
      <c r="C21" s="33">
        <v>3</v>
      </c>
    </row>
    <row r="22" spans="1:3" ht="15.75" customHeight="1" x14ac:dyDescent="0.5">
      <c r="A22" s="39" t="s">
        <v>590</v>
      </c>
      <c r="B22" s="39" t="s">
        <v>558</v>
      </c>
      <c r="C22" s="33">
        <v>3</v>
      </c>
    </row>
    <row r="23" spans="1:3" ht="15.75" customHeight="1" x14ac:dyDescent="0.5">
      <c r="A23" s="39" t="s">
        <v>591</v>
      </c>
      <c r="B23" s="39" t="s">
        <v>559</v>
      </c>
      <c r="C23" s="33">
        <v>3</v>
      </c>
    </row>
    <row r="24" spans="1:3" ht="15.75" customHeight="1" x14ac:dyDescent="0.5">
      <c r="A24" s="39" t="s">
        <v>13</v>
      </c>
      <c r="B24" s="39" t="s">
        <v>560</v>
      </c>
      <c r="C24" s="33">
        <v>3</v>
      </c>
    </row>
    <row r="25" spans="1:3" ht="15.75" customHeight="1" x14ac:dyDescent="0.5">
      <c r="A25" s="39" t="s">
        <v>592</v>
      </c>
      <c r="B25" s="39" t="s">
        <v>561</v>
      </c>
      <c r="C25" s="33">
        <v>3</v>
      </c>
    </row>
    <row r="26" spans="1:3" ht="15.75" customHeight="1" x14ac:dyDescent="0.5">
      <c r="A26" s="39" t="s">
        <v>567</v>
      </c>
      <c r="B26" s="39" t="s">
        <v>593</v>
      </c>
      <c r="C26" s="33">
        <v>3</v>
      </c>
    </row>
    <row r="27" spans="1:3" ht="15.75" customHeight="1" x14ac:dyDescent="0.5">
      <c r="A27" s="39" t="s">
        <v>568</v>
      </c>
      <c r="B27" s="39" t="s">
        <v>594</v>
      </c>
      <c r="C27" s="33">
        <v>3</v>
      </c>
    </row>
    <row r="28" spans="1:3" ht="15.75" customHeight="1" x14ac:dyDescent="0.5">
      <c r="A28" s="39" t="s">
        <v>562</v>
      </c>
      <c r="B28" s="39" t="s">
        <v>563</v>
      </c>
      <c r="C28" s="33">
        <v>3</v>
      </c>
    </row>
    <row r="29" spans="1:3" ht="15.75" customHeight="1" x14ac:dyDescent="0.5">
      <c r="A29" s="39" t="s">
        <v>595</v>
      </c>
      <c r="B29" s="39" t="s">
        <v>564</v>
      </c>
      <c r="C29" s="33">
        <v>3</v>
      </c>
    </row>
    <row r="30" spans="1:3" ht="15.75" customHeight="1" x14ac:dyDescent="0.5">
      <c r="A30" s="39" t="s">
        <v>596</v>
      </c>
      <c r="B30" s="39" t="s">
        <v>565</v>
      </c>
      <c r="C30" s="33">
        <v>3</v>
      </c>
    </row>
    <row r="31" spans="1:3" ht="15.75" customHeight="1" x14ac:dyDescent="0.5">
      <c r="A31" s="39" t="s">
        <v>597</v>
      </c>
      <c r="B31" s="39" t="s">
        <v>566</v>
      </c>
      <c r="C31" s="33">
        <v>3</v>
      </c>
    </row>
  </sheetData>
  <sheetProtection algorithmName="SHA-512" hashValue="eqGBbqefa/YJ6Te4s6BKM0yAWPDgcmpgnJcUA7qBpHNxN4boreJo3E704eV+up73IhDNrN6DGMkJ3190mUadXA==" saltValue="al+UbJjS+v+s2jFP2iqgFg==" spinCount="100000" sheet="1" objects="1" scenarios="1"/>
  <mergeCells count="1">
    <mergeCell ref="A1:B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3B922-197A-4ADB-8B12-35ED023A55A5}">
  <sheetPr>
    <tabColor theme="4" tint="-0.499984740745262"/>
  </sheetPr>
  <dimension ref="A1:M102"/>
  <sheetViews>
    <sheetView zoomScaleNormal="100" zoomScaleSheetLayoutView="100" workbookViewId="0">
      <pane ySplit="3" topLeftCell="A29" activePane="bottomLeft" state="frozen"/>
      <selection activeCell="E20" sqref="E20"/>
      <selection pane="bottomLeft" activeCell="B41" sqref="B41"/>
    </sheetView>
  </sheetViews>
  <sheetFormatPr defaultColWidth="9" defaultRowHeight="14.35" x14ac:dyDescent="0.5"/>
  <cols>
    <col min="1" max="1" width="15.8203125" style="36" customWidth="1"/>
    <col min="2" max="2" width="50.52734375" style="36" customWidth="1"/>
    <col min="3" max="3" width="8.17578125" style="95" customWidth="1"/>
    <col min="4" max="6" width="16.46875" style="88" customWidth="1"/>
    <col min="7" max="8" width="15.46875" style="88" customWidth="1"/>
    <col min="9" max="9" width="15.46875" style="88" hidden="1" customWidth="1"/>
    <col min="10" max="10" width="16.52734375" style="88" hidden="1" customWidth="1"/>
    <col min="11" max="11" width="23.703125" style="36" customWidth="1"/>
    <col min="12" max="12" width="9" style="36" hidden="1" customWidth="1"/>
    <col min="13" max="16384" width="9" style="36"/>
  </cols>
  <sheetData>
    <row r="1" spans="1:13" ht="28.35" x14ac:dyDescent="0.95">
      <c r="A1" s="197" t="s">
        <v>936</v>
      </c>
      <c r="B1" s="197"/>
      <c r="C1" s="148"/>
      <c r="D1" s="149"/>
    </row>
    <row r="2" spans="1:13" ht="20.7" x14ac:dyDescent="0.7">
      <c r="A2" s="198" t="s">
        <v>1040</v>
      </c>
      <c r="B2" s="198"/>
      <c r="C2" s="150" t="s">
        <v>41</v>
      </c>
      <c r="D2" s="151" t="s">
        <v>930</v>
      </c>
    </row>
    <row r="3" spans="1:13" s="30" customFormat="1" ht="15.7" x14ac:dyDescent="0.55000000000000004">
      <c r="A3" s="4" t="s">
        <v>3</v>
      </c>
      <c r="B3" s="5" t="s">
        <v>4</v>
      </c>
      <c r="C3" s="6" t="s">
        <v>5</v>
      </c>
      <c r="D3" s="89" t="s">
        <v>36</v>
      </c>
      <c r="E3" s="89" t="s">
        <v>37</v>
      </c>
      <c r="F3" s="89" t="s">
        <v>38</v>
      </c>
      <c r="G3" s="89" t="s">
        <v>39</v>
      </c>
      <c r="H3" s="89" t="s">
        <v>598</v>
      </c>
      <c r="I3" s="89" t="s">
        <v>791</v>
      </c>
      <c r="J3" s="89" t="s">
        <v>795</v>
      </c>
      <c r="K3" s="11" t="s">
        <v>932</v>
      </c>
      <c r="L3" s="11" t="s">
        <v>56</v>
      </c>
      <c r="M3" s="131"/>
    </row>
    <row r="4" spans="1:13" s="30" customFormat="1" ht="15.7" x14ac:dyDescent="0.55000000000000004">
      <c r="A4" s="199" t="s">
        <v>122</v>
      </c>
      <c r="B4" s="200"/>
      <c r="C4" s="133" t="str">
        <f>IF(COUNTIF(L5:L14,L$3)=10,L$3,"")</f>
        <v/>
      </c>
      <c r="D4" s="90"/>
      <c r="E4" s="90"/>
      <c r="F4" s="90"/>
      <c r="G4" s="90"/>
      <c r="H4" s="90"/>
      <c r="I4" s="90"/>
      <c r="J4" s="90"/>
      <c r="K4" s="109"/>
      <c r="L4" s="7"/>
    </row>
    <row r="5" spans="1:13" s="30" customFormat="1" ht="15.75" customHeight="1" x14ac:dyDescent="0.55000000000000004">
      <c r="A5" s="39" t="s">
        <v>344</v>
      </c>
      <c r="B5" s="39" t="s">
        <v>114</v>
      </c>
      <c r="C5" s="9">
        <f>VLOOKUP(A5,tblAllCourses[[Course Code]:[Credits]],3,FALSE)</f>
        <v>3</v>
      </c>
      <c r="D5" s="87" t="str" cm="1">
        <f t="array" ref="D5">IF(INDEX(tblAllCourses[[Prerequisite 1]:[Prerequisite 7]],MATCH($A5&amp;"Bus Spec",tblAllCourses[Course Code]&amp;tblAllCourses[Type],0),MATCH(D$3,tblAllCourses[[#Headers],[Prerequisite 1]:[Prerequisite 7]],0))=0,"",INDEX(tblAllCourses[[Prerequisite 1]:[Prerequisite 7]],MATCH($A5&amp;"Bus Spec",tblAllCourses[Course Code]&amp;tblAllCourses[Type],0),MATCH(D$3,tblAllCourses[[#Headers],[Prerequisite 1]:[Prerequisite 7]],0)))</f>
        <v/>
      </c>
      <c r="E5" s="87" t="str" cm="1">
        <f t="array" ref="E5">IF(INDEX(tblAllCourses[[Prerequisite 1]:[Prerequisite 7]],MATCH($A5&amp;"Bus Spec",tblAllCourses[Course Code]&amp;tblAllCourses[Type],0),MATCH(E$3,tblAllCourses[[#Headers],[Prerequisite 1]:[Prerequisite 7]],0))=0,"",INDEX(tblAllCourses[[Prerequisite 1]:[Prerequisite 7]],MATCH($A5&amp;"Bus Spec",tblAllCourses[Course Code]&amp;tblAllCourses[Type],0),MATCH(E$3,tblAllCourses[[#Headers],[Prerequisite 1]:[Prerequisite 7]],0)))</f>
        <v/>
      </c>
      <c r="F5" s="87" t="str" cm="1">
        <f t="array" ref="F5">IF(INDEX(tblAllCourses[[Prerequisite 1]:[Prerequisite 7]],MATCH($A5&amp;"Bus Spec",tblAllCourses[Course Code]&amp;tblAllCourses[Type],0),MATCH(F$3,tblAllCourses[[#Headers],[Prerequisite 1]:[Prerequisite 7]],0))=0,"",INDEX(tblAllCourses[[Prerequisite 1]:[Prerequisite 7]],MATCH($A5&amp;"Bus Spec",tblAllCourses[Course Code]&amp;tblAllCourses[Type],0),MATCH(F$3,tblAllCourses[[#Headers],[Prerequisite 1]:[Prerequisite 7]],0)))</f>
        <v/>
      </c>
      <c r="G5" s="87" t="str" cm="1">
        <f t="array" ref="G5">IF(INDEX(tblAllCourses[[Prerequisite 1]:[Prerequisite 7]],MATCH($A5&amp;"Bus Spec",tblAllCourses[Course Code]&amp;tblAllCourses[Type],0),MATCH(G$3,tblAllCourses[[#Headers],[Prerequisite 1]:[Prerequisite 7]],0))=0,"",INDEX(tblAllCourses[[Prerequisite 1]:[Prerequisite 7]],MATCH($A5&amp;"Bus Spec",tblAllCourses[Course Code]&amp;tblAllCourses[Type],0),MATCH(G$3,tblAllCourses[[#Headers],[Prerequisite 1]:[Prerequisite 7]],0)))</f>
        <v/>
      </c>
      <c r="H5" s="87" t="str" cm="1">
        <f t="array" ref="H5">IF(INDEX(tblAllCourses[[Prerequisite 1]:[Prerequisite 7]],MATCH($A5&amp;"Bus Spec",tblAllCourses[Course Code]&amp;tblAllCourses[Type],0),MATCH(H$3,tblAllCourses[[#Headers],[Prerequisite 1]:[Prerequisite 7]],0))=0,"",INDEX(tblAllCourses[[Prerequisite 1]:[Prerequisite 7]],MATCH($A5&amp;"Bus Spec",tblAllCourses[Course Code]&amp;tblAllCourses[Type],0),MATCH(H$3,tblAllCourses[[#Headers],[Prerequisite 1]:[Prerequisite 7]],0)))</f>
        <v/>
      </c>
      <c r="I5" s="87" t="str" cm="1">
        <f t="array" ref="I5">IF(INDEX(tblAllCourses[[Prerequisite 1]:[Prerequisite 7]],MATCH($A5&amp;"Bus Spec",tblAllCourses[Course Code]&amp;tblAllCourses[Type],0),MATCH(I$3,tblAllCourses[[#Headers],[Prerequisite 1]:[Prerequisite 7]],0))=0,"",INDEX(tblAllCourses[[Prerequisite 1]:[Prerequisite 7]],MATCH($A5&amp;"Bus Spec",tblAllCourses[Course Code]&amp;tblAllCourses[Type],0),MATCH(I$3,tblAllCourses[[#Headers],[Prerequisite 1]:[Prerequisite 7]],0)))</f>
        <v/>
      </c>
      <c r="J5" s="87" t="str" cm="1">
        <f t="array" ref="J5">IF(INDEX(tblAllCourses[[Prerequisite 1]:[Prerequisite 7]],MATCH($A5&amp;"Bus Spec",tblAllCourses[Course Code]&amp;tblAllCourses[Type],0),MATCH(J$3,tblAllCourses[[#Headers],[Prerequisite 1]:[Prerequisite 7]],0))=0,"",INDEX(tblAllCourses[[Prerequisite 1]:[Prerequisite 7]],MATCH($A5&amp;"Bus Spec",tblAllCourses[Course Code]&amp;tblAllCourses[Type],0),MATCH(J$3,tblAllCourses[[#Headers],[Prerequisite 1]:[Prerequisite 7]],0)))</f>
        <v/>
      </c>
      <c r="K5" s="109"/>
      <c r="L5" s="9" t="str">
        <f>_xlfn.IFNA(IF(VLOOKUP(INDEX(DIY!$D$8:$D$83,MATCH(A5,DIY!$A$8:$A$83,0)),Tables!$D$2:$E$11,2,FALSE)&gt;=VLOOKUP($C$2,Tables!$D$2:$E$11,2,FALSE),$L$3,""),"")</f>
        <v/>
      </c>
    </row>
    <row r="6" spans="1:13" s="30" customFormat="1" ht="15.75" customHeight="1" x14ac:dyDescent="0.55000000000000004">
      <c r="A6" s="39" t="s">
        <v>345</v>
      </c>
      <c r="B6" s="39" t="s">
        <v>115</v>
      </c>
      <c r="C6" s="9">
        <f>VLOOKUP(A6,tblAllCourses[[Course Code]:[Credits]],3,FALSE)</f>
        <v>3</v>
      </c>
      <c r="D6" s="87" t="str" cm="1">
        <f t="array" ref="D6">IF(INDEX(tblAllCourses[[Prerequisite 1]:[Prerequisite 7]],MATCH($A6&amp;"Bus Spec",tblAllCourses[Course Code]&amp;tblAllCourses[Type],0),MATCH(D$3,tblAllCourses[[#Headers],[Prerequisite 1]:[Prerequisite 7]],0))=0,"",INDEX(tblAllCourses[[Prerequisite 1]:[Prerequisite 7]],MATCH($A6&amp;"Bus Spec",tblAllCourses[Course Code]&amp;tblAllCourses[Type],0),MATCH(D$3,tblAllCourses[[#Headers],[Prerequisite 1]:[Prerequisite 7]],0)))</f>
        <v/>
      </c>
      <c r="E6" s="87" t="str" cm="1">
        <f t="array" ref="E6">IF(INDEX(tblAllCourses[[Prerequisite 1]:[Prerequisite 7]],MATCH($A6&amp;"Bus Spec",tblAllCourses[Course Code]&amp;tblAllCourses[Type],0),MATCH(E$3,tblAllCourses[[#Headers],[Prerequisite 1]:[Prerequisite 7]],0))=0,"",INDEX(tblAllCourses[[Prerequisite 1]:[Prerequisite 7]],MATCH($A6&amp;"Bus Spec",tblAllCourses[Course Code]&amp;tblAllCourses[Type],0),MATCH(E$3,tblAllCourses[[#Headers],[Prerequisite 1]:[Prerequisite 7]],0)))</f>
        <v/>
      </c>
      <c r="F6" s="87" t="str" cm="1">
        <f t="array" ref="F6">IF(INDEX(tblAllCourses[[Prerequisite 1]:[Prerequisite 7]],MATCH($A6&amp;"Bus Spec",tblAllCourses[Course Code]&amp;tblAllCourses[Type],0),MATCH(F$3,tblAllCourses[[#Headers],[Prerequisite 1]:[Prerequisite 7]],0))=0,"",INDEX(tblAllCourses[[Prerequisite 1]:[Prerequisite 7]],MATCH($A6&amp;"Bus Spec",tblAllCourses[Course Code]&amp;tblAllCourses[Type],0),MATCH(F$3,tblAllCourses[[#Headers],[Prerequisite 1]:[Prerequisite 7]],0)))</f>
        <v/>
      </c>
      <c r="G6" s="87" t="str" cm="1">
        <f t="array" ref="G6">IF(INDEX(tblAllCourses[[Prerequisite 1]:[Prerequisite 7]],MATCH($A6&amp;"Bus Spec",tblAllCourses[Course Code]&amp;tblAllCourses[Type],0),MATCH(G$3,tblAllCourses[[#Headers],[Prerequisite 1]:[Prerequisite 7]],0))=0,"",INDEX(tblAllCourses[[Prerequisite 1]:[Prerequisite 7]],MATCH($A6&amp;"Bus Spec",tblAllCourses[Course Code]&amp;tblAllCourses[Type],0),MATCH(G$3,tblAllCourses[[#Headers],[Prerequisite 1]:[Prerequisite 7]],0)))</f>
        <v/>
      </c>
      <c r="H6" s="87" t="str" cm="1">
        <f t="array" ref="H6">IF(INDEX(tblAllCourses[[Prerequisite 1]:[Prerequisite 7]],MATCH($A6&amp;"Bus Spec",tblAllCourses[Course Code]&amp;tblAllCourses[Type],0),MATCH(H$3,tblAllCourses[[#Headers],[Prerequisite 1]:[Prerequisite 7]],0))=0,"",INDEX(tblAllCourses[[Prerequisite 1]:[Prerequisite 7]],MATCH($A6&amp;"Bus Spec",tblAllCourses[Course Code]&amp;tblAllCourses[Type],0),MATCH(H$3,tblAllCourses[[#Headers],[Prerequisite 1]:[Prerequisite 7]],0)))</f>
        <v/>
      </c>
      <c r="I6" s="87" t="str" cm="1">
        <f t="array" ref="I6">IF(INDEX(tblAllCourses[[Prerequisite 1]:[Prerequisite 7]],MATCH($A6&amp;"Bus Spec",tblAllCourses[Course Code]&amp;tblAllCourses[Type],0),MATCH(I$3,tblAllCourses[[#Headers],[Prerequisite 1]:[Prerequisite 7]],0))=0,"",INDEX(tblAllCourses[[Prerequisite 1]:[Prerequisite 7]],MATCH($A6&amp;"Bus Spec",tblAllCourses[Course Code]&amp;tblAllCourses[Type],0),MATCH(I$3,tblAllCourses[[#Headers],[Prerequisite 1]:[Prerequisite 7]],0)))</f>
        <v/>
      </c>
      <c r="J6" s="87" t="str" cm="1">
        <f t="array" ref="J6">IF(INDEX(tblAllCourses[[Prerequisite 1]:[Prerequisite 7]],MATCH($A6&amp;"Bus Spec",tblAllCourses[Course Code]&amp;tblAllCourses[Type],0),MATCH(J$3,tblAllCourses[[#Headers],[Prerequisite 1]:[Prerequisite 7]],0))=0,"",INDEX(tblAllCourses[[Prerequisite 1]:[Prerequisite 7]],MATCH($A6&amp;"Bus Spec",tblAllCourses[Course Code]&amp;tblAllCourses[Type],0),MATCH(J$3,tblAllCourses[[#Headers],[Prerequisite 1]:[Prerequisite 7]],0)))</f>
        <v/>
      </c>
      <c r="K6" s="109"/>
      <c r="L6" s="9" t="str">
        <f>_xlfn.IFNA(IF(VLOOKUP(INDEX(DIY!$D$8:$D$83,MATCH(A6,DIY!$A$8:$A$83,0)),Tables!$D$2:$E$11,2,FALSE)&gt;=VLOOKUP($C$2,Tables!$D$2:$E$11,2,FALSE),$L$3,""),"")</f>
        <v/>
      </c>
    </row>
    <row r="7" spans="1:13" s="30" customFormat="1" ht="15.75" customHeight="1" x14ac:dyDescent="0.55000000000000004">
      <c r="A7" s="39" t="s">
        <v>346</v>
      </c>
      <c r="B7" s="39" t="s">
        <v>116</v>
      </c>
      <c r="C7" s="9">
        <f>VLOOKUP(A7,tblAllCourses[[Course Code]:[Credits]],3,FALSE)</f>
        <v>3</v>
      </c>
      <c r="D7" s="87" t="str" cm="1">
        <f t="array" ref="D7">IF(INDEX(tblAllCourses[[Prerequisite 1]:[Prerequisite 7]],MATCH($A7&amp;"Bus Spec",tblAllCourses[Course Code]&amp;tblAllCourses[Type],0),MATCH(D$3,tblAllCourses[[#Headers],[Prerequisite 1]:[Prerequisite 7]],0))=0,"",INDEX(tblAllCourses[[Prerequisite 1]:[Prerequisite 7]],MATCH($A7&amp;"Bus Spec",tblAllCourses[Course Code]&amp;tblAllCourses[Type],0),MATCH(D$3,tblAllCourses[[#Headers],[Prerequisite 1]:[Prerequisite 7]],0)))</f>
        <v/>
      </c>
      <c r="E7" s="87" t="str" cm="1">
        <f t="array" ref="E7">IF(INDEX(tblAllCourses[[Prerequisite 1]:[Prerequisite 7]],MATCH($A7&amp;"Bus Spec",tblAllCourses[Course Code]&amp;tblAllCourses[Type],0),MATCH(E$3,tblAllCourses[[#Headers],[Prerequisite 1]:[Prerequisite 7]],0))=0,"",INDEX(tblAllCourses[[Prerequisite 1]:[Prerequisite 7]],MATCH($A7&amp;"Bus Spec",tblAllCourses[Course Code]&amp;tblAllCourses[Type],0),MATCH(E$3,tblAllCourses[[#Headers],[Prerequisite 1]:[Prerequisite 7]],0)))</f>
        <v/>
      </c>
      <c r="F7" s="87" t="str" cm="1">
        <f t="array" ref="F7">IF(INDEX(tblAllCourses[[Prerequisite 1]:[Prerequisite 7]],MATCH($A7&amp;"Bus Spec",tblAllCourses[Course Code]&amp;tblAllCourses[Type],0),MATCH(F$3,tblAllCourses[[#Headers],[Prerequisite 1]:[Prerequisite 7]],0))=0,"",INDEX(tblAllCourses[[Prerequisite 1]:[Prerequisite 7]],MATCH($A7&amp;"Bus Spec",tblAllCourses[Course Code]&amp;tblAllCourses[Type],0),MATCH(F$3,tblAllCourses[[#Headers],[Prerequisite 1]:[Prerequisite 7]],0)))</f>
        <v/>
      </c>
      <c r="G7" s="87" t="str" cm="1">
        <f t="array" ref="G7">IF(INDEX(tblAllCourses[[Prerequisite 1]:[Prerequisite 7]],MATCH($A7&amp;"Bus Spec",tblAllCourses[Course Code]&amp;tblAllCourses[Type],0),MATCH(G$3,tblAllCourses[[#Headers],[Prerequisite 1]:[Prerequisite 7]],0))=0,"",INDEX(tblAllCourses[[Prerequisite 1]:[Prerequisite 7]],MATCH($A7&amp;"Bus Spec",tblAllCourses[Course Code]&amp;tblAllCourses[Type],0),MATCH(G$3,tblAllCourses[[#Headers],[Prerequisite 1]:[Prerequisite 7]],0)))</f>
        <v/>
      </c>
      <c r="H7" s="87" t="str" cm="1">
        <f t="array" ref="H7">IF(INDEX(tblAllCourses[[Prerequisite 1]:[Prerequisite 7]],MATCH($A7&amp;"Bus Spec",tblAllCourses[Course Code]&amp;tblAllCourses[Type],0),MATCH(H$3,tblAllCourses[[#Headers],[Prerequisite 1]:[Prerequisite 7]],0))=0,"",INDEX(tblAllCourses[[Prerequisite 1]:[Prerequisite 7]],MATCH($A7&amp;"Bus Spec",tblAllCourses[Course Code]&amp;tblAllCourses[Type],0),MATCH(H$3,tblAllCourses[[#Headers],[Prerequisite 1]:[Prerequisite 7]],0)))</f>
        <v/>
      </c>
      <c r="I7" s="87" t="str" cm="1">
        <f t="array" ref="I7">IF(INDEX(tblAllCourses[[Prerequisite 1]:[Prerequisite 7]],MATCH($A7&amp;"Bus Spec",tblAllCourses[Course Code]&amp;tblAllCourses[Type],0),MATCH(I$3,tblAllCourses[[#Headers],[Prerequisite 1]:[Prerequisite 7]],0))=0,"",INDEX(tblAllCourses[[Prerequisite 1]:[Prerequisite 7]],MATCH($A7&amp;"Bus Spec",tblAllCourses[Course Code]&amp;tblAllCourses[Type],0),MATCH(I$3,tblAllCourses[[#Headers],[Prerequisite 1]:[Prerequisite 7]],0)))</f>
        <v/>
      </c>
      <c r="J7" s="87" t="str" cm="1">
        <f t="array" ref="J7">IF(INDEX(tblAllCourses[[Prerequisite 1]:[Prerequisite 7]],MATCH($A7&amp;"Bus Spec",tblAllCourses[Course Code]&amp;tblAllCourses[Type],0),MATCH(J$3,tblAllCourses[[#Headers],[Prerequisite 1]:[Prerequisite 7]],0))=0,"",INDEX(tblAllCourses[[Prerequisite 1]:[Prerequisite 7]],MATCH($A7&amp;"Bus Spec",tblAllCourses[Course Code]&amp;tblAllCourses[Type],0),MATCH(J$3,tblAllCourses[[#Headers],[Prerequisite 1]:[Prerequisite 7]],0)))</f>
        <v/>
      </c>
      <c r="K7" s="109"/>
      <c r="L7" s="9" t="str">
        <f>_xlfn.IFNA(IF(VLOOKUP(INDEX(DIY!$D$8:$D$83,MATCH(A7,DIY!$A$8:$A$83,0)),Tables!$D$2:$E$11,2,FALSE)&gt;=VLOOKUP($C$2,Tables!$D$2:$E$11,2,FALSE),$L$3,""),"")</f>
        <v/>
      </c>
    </row>
    <row r="8" spans="1:13" s="30" customFormat="1" ht="15.75" customHeight="1" x14ac:dyDescent="0.55000000000000004">
      <c r="A8" s="39" t="s">
        <v>347</v>
      </c>
      <c r="B8" s="39" t="s">
        <v>33</v>
      </c>
      <c r="C8" s="9">
        <f>VLOOKUP(A8,tblAllCourses[[Course Code]:[Credits]],3,FALSE)</f>
        <v>3</v>
      </c>
      <c r="D8" s="87" t="str" cm="1">
        <f t="array" ref="D8">IF(INDEX(tblAllCourses[[Prerequisite 1]:[Prerequisite 7]],MATCH($A8&amp;"Bus Spec",tblAllCourses[Course Code]&amp;tblAllCourses[Type],0),MATCH(D$3,tblAllCourses[[#Headers],[Prerequisite 1]:[Prerequisite 7]],0))=0,"",INDEX(tblAllCourses[[Prerequisite 1]:[Prerequisite 7]],MATCH($A8&amp;"Bus Spec",tblAllCourses[Course Code]&amp;tblAllCourses[Type],0),MATCH(D$3,tblAllCourses[[#Headers],[Prerequisite 1]:[Prerequisite 7]],0)))</f>
        <v/>
      </c>
      <c r="E8" s="87" t="str" cm="1">
        <f t="array" ref="E8">IF(INDEX(tblAllCourses[[Prerequisite 1]:[Prerequisite 7]],MATCH($A8&amp;"Bus Spec",tblAllCourses[Course Code]&amp;tblAllCourses[Type],0),MATCH(E$3,tblAllCourses[[#Headers],[Prerequisite 1]:[Prerequisite 7]],0))=0,"",INDEX(tblAllCourses[[Prerequisite 1]:[Prerequisite 7]],MATCH($A8&amp;"Bus Spec",tblAllCourses[Course Code]&amp;tblAllCourses[Type],0),MATCH(E$3,tblAllCourses[[#Headers],[Prerequisite 1]:[Prerequisite 7]],0)))</f>
        <v/>
      </c>
      <c r="F8" s="87" t="str" cm="1">
        <f t="array" ref="F8">IF(INDEX(tblAllCourses[[Prerequisite 1]:[Prerequisite 7]],MATCH($A8&amp;"Bus Spec",tblAllCourses[Course Code]&amp;tblAllCourses[Type],0),MATCH(F$3,tblAllCourses[[#Headers],[Prerequisite 1]:[Prerequisite 7]],0))=0,"",INDEX(tblAllCourses[[Prerequisite 1]:[Prerequisite 7]],MATCH($A8&amp;"Bus Spec",tblAllCourses[Course Code]&amp;tblAllCourses[Type],0),MATCH(F$3,tblAllCourses[[#Headers],[Prerequisite 1]:[Prerequisite 7]],0)))</f>
        <v/>
      </c>
      <c r="G8" s="87" t="str" cm="1">
        <f t="array" ref="G8">IF(INDEX(tblAllCourses[[Prerequisite 1]:[Prerequisite 7]],MATCH($A8&amp;"Bus Spec",tblAllCourses[Course Code]&amp;tblAllCourses[Type],0),MATCH(G$3,tblAllCourses[[#Headers],[Prerequisite 1]:[Prerequisite 7]],0))=0,"",INDEX(tblAllCourses[[Prerequisite 1]:[Prerequisite 7]],MATCH($A8&amp;"Bus Spec",tblAllCourses[Course Code]&amp;tblAllCourses[Type],0),MATCH(G$3,tblAllCourses[[#Headers],[Prerequisite 1]:[Prerequisite 7]],0)))</f>
        <v/>
      </c>
      <c r="H8" s="87" t="str" cm="1">
        <f t="array" ref="H8">IF(INDEX(tblAllCourses[[Prerequisite 1]:[Prerequisite 7]],MATCH($A8&amp;"Bus Spec",tblAllCourses[Course Code]&amp;tblAllCourses[Type],0),MATCH(H$3,tblAllCourses[[#Headers],[Prerequisite 1]:[Prerequisite 7]],0))=0,"",INDEX(tblAllCourses[[Prerequisite 1]:[Prerequisite 7]],MATCH($A8&amp;"Bus Spec",tblAllCourses[Course Code]&amp;tblAllCourses[Type],0),MATCH(H$3,tblAllCourses[[#Headers],[Prerequisite 1]:[Prerequisite 7]],0)))</f>
        <v/>
      </c>
      <c r="I8" s="87" t="str" cm="1">
        <f t="array" ref="I8">IF(INDEX(tblAllCourses[[Prerequisite 1]:[Prerequisite 7]],MATCH($A8&amp;"Bus Spec",tblAllCourses[Course Code]&amp;tblAllCourses[Type],0),MATCH(I$3,tblAllCourses[[#Headers],[Prerequisite 1]:[Prerequisite 7]],0))=0,"",INDEX(tblAllCourses[[Prerequisite 1]:[Prerequisite 7]],MATCH($A8&amp;"Bus Spec",tblAllCourses[Course Code]&amp;tblAllCourses[Type],0),MATCH(I$3,tblAllCourses[[#Headers],[Prerequisite 1]:[Prerequisite 7]],0)))</f>
        <v/>
      </c>
      <c r="J8" s="87" t="str" cm="1">
        <f t="array" ref="J8">IF(INDEX(tblAllCourses[[Prerequisite 1]:[Prerequisite 7]],MATCH($A8&amp;"Bus Spec",tblAllCourses[Course Code]&amp;tblAllCourses[Type],0),MATCH(J$3,tblAllCourses[[#Headers],[Prerequisite 1]:[Prerequisite 7]],0))=0,"",INDEX(tblAllCourses[[Prerequisite 1]:[Prerequisite 7]],MATCH($A8&amp;"Bus Spec",tblAllCourses[Course Code]&amp;tblAllCourses[Type],0),MATCH(J$3,tblAllCourses[[#Headers],[Prerequisite 1]:[Prerequisite 7]],0)))</f>
        <v/>
      </c>
      <c r="K8" s="109"/>
      <c r="L8" s="9" t="str">
        <f>_xlfn.IFNA(IF(VLOOKUP(INDEX(DIY!$D$8:$D$83,MATCH(A8,DIY!$A$8:$A$83,0)),Tables!$D$2:$E$11,2,FALSE)&gt;=VLOOKUP($C$2,Tables!$D$2:$E$11,2,FALSE),$L$3,""),"")</f>
        <v/>
      </c>
    </row>
    <row r="9" spans="1:13" s="30" customFormat="1" ht="15.75" customHeight="1" x14ac:dyDescent="0.55000000000000004">
      <c r="A9" s="39" t="s">
        <v>348</v>
      </c>
      <c r="B9" s="39" t="s">
        <v>117</v>
      </c>
      <c r="C9" s="9">
        <f>VLOOKUP(A9,tblAllCourses[[Course Code]:[Credits]],3,FALSE)</f>
        <v>3</v>
      </c>
      <c r="D9" s="87" t="str" cm="1">
        <f t="array" ref="D9">IF(INDEX(tblAllCourses[[Prerequisite 1]:[Prerequisite 7]],MATCH($A9&amp;"Bus Spec",tblAllCourses[Course Code]&amp;tblAllCourses[Type],0),MATCH(D$3,tblAllCourses[[#Headers],[Prerequisite 1]:[Prerequisite 7]],0))=0,"",INDEX(tblAllCourses[[Prerequisite 1]:[Prerequisite 7]],MATCH($A9&amp;"Bus Spec",tblAllCourses[Course Code]&amp;tblAllCourses[Type],0),MATCH(D$3,tblAllCourses[[#Headers],[Prerequisite 1]:[Prerequisite 7]],0)))</f>
        <v/>
      </c>
      <c r="E9" s="87" t="str" cm="1">
        <f t="array" ref="E9">IF(INDEX(tblAllCourses[[Prerequisite 1]:[Prerequisite 7]],MATCH($A9&amp;"Bus Spec",tblAllCourses[Course Code]&amp;tblAllCourses[Type],0),MATCH(E$3,tblAllCourses[[#Headers],[Prerequisite 1]:[Prerequisite 7]],0))=0,"",INDEX(tblAllCourses[[Prerequisite 1]:[Prerequisite 7]],MATCH($A9&amp;"Bus Spec",tblAllCourses[Course Code]&amp;tblAllCourses[Type],0),MATCH(E$3,tblAllCourses[[#Headers],[Prerequisite 1]:[Prerequisite 7]],0)))</f>
        <v/>
      </c>
      <c r="F9" s="87" t="str" cm="1">
        <f t="array" ref="F9">IF(INDEX(tblAllCourses[[Prerequisite 1]:[Prerequisite 7]],MATCH($A9&amp;"Bus Spec",tblAllCourses[Course Code]&amp;tblAllCourses[Type],0),MATCH(F$3,tblAllCourses[[#Headers],[Prerequisite 1]:[Prerequisite 7]],0))=0,"",INDEX(tblAllCourses[[Prerequisite 1]:[Prerequisite 7]],MATCH($A9&amp;"Bus Spec",tblAllCourses[Course Code]&amp;tblAllCourses[Type],0),MATCH(F$3,tblAllCourses[[#Headers],[Prerequisite 1]:[Prerequisite 7]],0)))</f>
        <v/>
      </c>
      <c r="G9" s="87" t="str" cm="1">
        <f t="array" ref="G9">IF(INDEX(tblAllCourses[[Prerequisite 1]:[Prerequisite 7]],MATCH($A9&amp;"Bus Spec",tblAllCourses[Course Code]&amp;tblAllCourses[Type],0),MATCH(G$3,tblAllCourses[[#Headers],[Prerequisite 1]:[Prerequisite 7]],0))=0,"",INDEX(tblAllCourses[[Prerequisite 1]:[Prerequisite 7]],MATCH($A9&amp;"Bus Spec",tblAllCourses[Course Code]&amp;tblAllCourses[Type],0),MATCH(G$3,tblAllCourses[[#Headers],[Prerequisite 1]:[Prerequisite 7]],0)))</f>
        <v/>
      </c>
      <c r="H9" s="87" t="str" cm="1">
        <f t="array" ref="H9">IF(INDEX(tblAllCourses[[Prerequisite 1]:[Prerequisite 7]],MATCH($A9&amp;"Bus Spec",tblAllCourses[Course Code]&amp;tblAllCourses[Type],0),MATCH(H$3,tblAllCourses[[#Headers],[Prerequisite 1]:[Prerequisite 7]],0))=0,"",INDEX(tblAllCourses[[Prerequisite 1]:[Prerequisite 7]],MATCH($A9&amp;"Bus Spec",tblAllCourses[Course Code]&amp;tblAllCourses[Type],0),MATCH(H$3,tblAllCourses[[#Headers],[Prerequisite 1]:[Prerequisite 7]],0)))</f>
        <v/>
      </c>
      <c r="I9" s="87" t="str" cm="1">
        <f t="array" ref="I9">IF(INDEX(tblAllCourses[[Prerequisite 1]:[Prerequisite 7]],MATCH($A9&amp;"Bus Spec",tblAllCourses[Course Code]&amp;tblAllCourses[Type],0),MATCH(I$3,tblAllCourses[[#Headers],[Prerequisite 1]:[Prerequisite 7]],0))=0,"",INDEX(tblAllCourses[[Prerequisite 1]:[Prerequisite 7]],MATCH($A9&amp;"Bus Spec",tblAllCourses[Course Code]&amp;tblAllCourses[Type],0),MATCH(I$3,tblAllCourses[[#Headers],[Prerequisite 1]:[Prerequisite 7]],0)))</f>
        <v/>
      </c>
      <c r="J9" s="87" t="str" cm="1">
        <f t="array" ref="J9">IF(INDEX(tblAllCourses[[Prerequisite 1]:[Prerequisite 7]],MATCH($A9&amp;"Bus Spec",tblAllCourses[Course Code]&amp;tblAllCourses[Type],0),MATCH(J$3,tblAllCourses[[#Headers],[Prerequisite 1]:[Prerequisite 7]],0))=0,"",INDEX(tblAllCourses[[Prerequisite 1]:[Prerequisite 7]],MATCH($A9&amp;"Bus Spec",tblAllCourses[Course Code]&amp;tblAllCourses[Type],0),MATCH(J$3,tblAllCourses[[#Headers],[Prerequisite 1]:[Prerequisite 7]],0)))</f>
        <v/>
      </c>
      <c r="K9" s="109"/>
      <c r="L9" s="9" t="str">
        <f>_xlfn.IFNA(IF(VLOOKUP(INDEX(DIY!$D$8:$D$83,MATCH(A9,DIY!$A$8:$A$83,0)),Tables!$D$2:$E$11,2,FALSE)&gt;=VLOOKUP($C$2,Tables!$D$2:$E$11,2,FALSE),$L$3,""),"")</f>
        <v/>
      </c>
    </row>
    <row r="10" spans="1:13" s="30" customFormat="1" ht="15.75" customHeight="1" x14ac:dyDescent="0.55000000000000004">
      <c r="A10" s="39" t="s">
        <v>349</v>
      </c>
      <c r="B10" s="39" t="s">
        <v>118</v>
      </c>
      <c r="C10" s="9">
        <f>VLOOKUP(A10,tblAllCourses[[Course Code]:[Credits]],3,FALSE)</f>
        <v>3</v>
      </c>
      <c r="D10" s="87" t="str" cm="1">
        <f t="array" ref="D10">IF(INDEX(tblAllCourses[[Prerequisite 1]:[Prerequisite 7]],MATCH($A10&amp;"Bus Spec",tblAllCourses[Course Code]&amp;tblAllCourses[Type],0),MATCH(D$3,tblAllCourses[[#Headers],[Prerequisite 1]:[Prerequisite 7]],0))=0,"",INDEX(tblAllCourses[[Prerequisite 1]:[Prerequisite 7]],MATCH($A10&amp;"Bus Spec",tblAllCourses[Course Code]&amp;tblAllCourses[Type],0),MATCH(D$3,tblAllCourses[[#Headers],[Prerequisite 1]:[Prerequisite 7]],0)))</f>
        <v/>
      </c>
      <c r="E10" s="87" t="str" cm="1">
        <f t="array" ref="E10">IF(INDEX(tblAllCourses[[Prerequisite 1]:[Prerequisite 7]],MATCH($A10&amp;"Bus Spec",tblAllCourses[Course Code]&amp;tblAllCourses[Type],0),MATCH(E$3,tblAllCourses[[#Headers],[Prerequisite 1]:[Prerequisite 7]],0))=0,"",INDEX(tblAllCourses[[Prerequisite 1]:[Prerequisite 7]],MATCH($A10&amp;"Bus Spec",tblAllCourses[Course Code]&amp;tblAllCourses[Type],0),MATCH(E$3,tblAllCourses[[#Headers],[Prerequisite 1]:[Prerequisite 7]],0)))</f>
        <v/>
      </c>
      <c r="F10" s="87" t="str" cm="1">
        <f t="array" ref="F10">IF(INDEX(tblAllCourses[[Prerequisite 1]:[Prerequisite 7]],MATCH($A10&amp;"Bus Spec",tblAllCourses[Course Code]&amp;tblAllCourses[Type],0),MATCH(F$3,tblAllCourses[[#Headers],[Prerequisite 1]:[Prerequisite 7]],0))=0,"",INDEX(tblAllCourses[[Prerequisite 1]:[Prerequisite 7]],MATCH($A10&amp;"Bus Spec",tblAllCourses[Course Code]&amp;tblAllCourses[Type],0),MATCH(F$3,tblAllCourses[[#Headers],[Prerequisite 1]:[Prerequisite 7]],0)))</f>
        <v/>
      </c>
      <c r="G10" s="87" t="str" cm="1">
        <f t="array" ref="G10">IF(INDEX(tblAllCourses[[Prerequisite 1]:[Prerequisite 7]],MATCH($A10&amp;"Bus Spec",tblAllCourses[Course Code]&amp;tblAllCourses[Type],0),MATCH(G$3,tblAllCourses[[#Headers],[Prerequisite 1]:[Prerequisite 7]],0))=0,"",INDEX(tblAllCourses[[Prerequisite 1]:[Prerequisite 7]],MATCH($A10&amp;"Bus Spec",tblAllCourses[Course Code]&amp;tblAllCourses[Type],0),MATCH(G$3,tblAllCourses[[#Headers],[Prerequisite 1]:[Prerequisite 7]],0)))</f>
        <v/>
      </c>
      <c r="H10" s="87" t="str" cm="1">
        <f t="array" ref="H10">IF(INDEX(tblAllCourses[[Prerequisite 1]:[Prerequisite 7]],MATCH($A10&amp;"Bus Spec",tblAllCourses[Course Code]&amp;tblAllCourses[Type],0),MATCH(H$3,tblAllCourses[[#Headers],[Prerequisite 1]:[Prerequisite 7]],0))=0,"",INDEX(tblAllCourses[[Prerequisite 1]:[Prerequisite 7]],MATCH($A10&amp;"Bus Spec",tblAllCourses[Course Code]&amp;tblAllCourses[Type],0),MATCH(H$3,tblAllCourses[[#Headers],[Prerequisite 1]:[Prerequisite 7]],0)))</f>
        <v/>
      </c>
      <c r="I10" s="87" t="str" cm="1">
        <f t="array" ref="I10">IF(INDEX(tblAllCourses[[Prerequisite 1]:[Prerequisite 7]],MATCH($A10&amp;"Bus Spec",tblAllCourses[Course Code]&amp;tblAllCourses[Type],0),MATCH(I$3,tblAllCourses[[#Headers],[Prerequisite 1]:[Prerequisite 7]],0))=0,"",INDEX(tblAllCourses[[Prerequisite 1]:[Prerequisite 7]],MATCH($A10&amp;"Bus Spec",tblAllCourses[Course Code]&amp;tblAllCourses[Type],0),MATCH(I$3,tblAllCourses[[#Headers],[Prerequisite 1]:[Prerequisite 7]],0)))</f>
        <v/>
      </c>
      <c r="J10" s="87" t="str" cm="1">
        <f t="array" ref="J10">IF(INDEX(tblAllCourses[[Prerequisite 1]:[Prerequisite 7]],MATCH($A10&amp;"Bus Spec",tblAllCourses[Course Code]&amp;tblAllCourses[Type],0),MATCH(J$3,tblAllCourses[[#Headers],[Prerequisite 1]:[Prerequisite 7]],0))=0,"",INDEX(tblAllCourses[[Prerequisite 1]:[Prerequisite 7]],MATCH($A10&amp;"Bus Spec",tblAllCourses[Course Code]&amp;tblAllCourses[Type],0),MATCH(J$3,tblAllCourses[[#Headers],[Prerequisite 1]:[Prerequisite 7]],0)))</f>
        <v/>
      </c>
      <c r="K10" s="109"/>
      <c r="L10" s="9" t="str">
        <f>_xlfn.IFNA(IF(VLOOKUP(INDEX(DIY!$D$8:$D$83,MATCH(A10,DIY!$A$8:$A$83,0)),Tables!$D$2:$E$11,2,FALSE)&gt;=VLOOKUP($C$2,Tables!$D$2:$E$11,2,FALSE),$L$3,""),"")</f>
        <v/>
      </c>
    </row>
    <row r="11" spans="1:13" s="30" customFormat="1" ht="15.75" customHeight="1" x14ac:dyDescent="0.55000000000000004">
      <c r="A11" s="39" t="s">
        <v>350</v>
      </c>
      <c r="B11" s="39" t="s">
        <v>119</v>
      </c>
      <c r="C11" s="9">
        <f>VLOOKUP(A11,tblAllCourses[[Course Code]:[Credits]],3,FALSE)</f>
        <v>3</v>
      </c>
      <c r="D11" s="87" t="str" cm="1">
        <f t="array" ref="D11">IF(INDEX(tblAllCourses[[Prerequisite 1]:[Prerequisite 7]],MATCH($A11&amp;"Bus Spec",tblAllCourses[Course Code]&amp;tblAllCourses[Type],0),MATCH(D$3,tblAllCourses[[#Headers],[Prerequisite 1]:[Prerequisite 7]],0))=0,"",INDEX(tblAllCourses[[Prerequisite 1]:[Prerequisite 7]],MATCH($A11&amp;"Bus Spec",tblAllCourses[Course Code]&amp;tblAllCourses[Type],0),MATCH(D$3,tblAllCourses[[#Headers],[Prerequisite 1]:[Prerequisite 7]],0)))</f>
        <v/>
      </c>
      <c r="E11" s="87" t="str" cm="1">
        <f t="array" ref="E11">IF(INDEX(tblAllCourses[[Prerequisite 1]:[Prerequisite 7]],MATCH($A11&amp;"Bus Spec",tblAllCourses[Course Code]&amp;tblAllCourses[Type],0),MATCH(E$3,tblAllCourses[[#Headers],[Prerequisite 1]:[Prerequisite 7]],0))=0,"",INDEX(tblAllCourses[[Prerequisite 1]:[Prerequisite 7]],MATCH($A11&amp;"Bus Spec",tblAllCourses[Course Code]&amp;tblAllCourses[Type],0),MATCH(E$3,tblAllCourses[[#Headers],[Prerequisite 1]:[Prerequisite 7]],0)))</f>
        <v/>
      </c>
      <c r="F11" s="87" t="str" cm="1">
        <f t="array" ref="F11">IF(INDEX(tblAllCourses[[Prerequisite 1]:[Prerequisite 7]],MATCH($A11&amp;"Bus Spec",tblAllCourses[Course Code]&amp;tblAllCourses[Type],0),MATCH(F$3,tblAllCourses[[#Headers],[Prerequisite 1]:[Prerequisite 7]],0))=0,"",INDEX(tblAllCourses[[Prerequisite 1]:[Prerequisite 7]],MATCH($A11&amp;"Bus Spec",tblAllCourses[Course Code]&amp;tblAllCourses[Type],0),MATCH(F$3,tblAllCourses[[#Headers],[Prerequisite 1]:[Prerequisite 7]],0)))</f>
        <v/>
      </c>
      <c r="G11" s="87" t="str" cm="1">
        <f t="array" ref="G11">IF(INDEX(tblAllCourses[[Prerequisite 1]:[Prerequisite 7]],MATCH($A11&amp;"Bus Spec",tblAllCourses[Course Code]&amp;tblAllCourses[Type],0),MATCH(G$3,tblAllCourses[[#Headers],[Prerequisite 1]:[Prerequisite 7]],0))=0,"",INDEX(tblAllCourses[[Prerequisite 1]:[Prerequisite 7]],MATCH($A11&amp;"Bus Spec",tblAllCourses[Course Code]&amp;tblAllCourses[Type],0),MATCH(G$3,tblAllCourses[[#Headers],[Prerequisite 1]:[Prerequisite 7]],0)))</f>
        <v/>
      </c>
      <c r="H11" s="87" t="str" cm="1">
        <f t="array" ref="H11">IF(INDEX(tblAllCourses[[Prerequisite 1]:[Prerequisite 7]],MATCH($A11&amp;"Bus Spec",tblAllCourses[Course Code]&amp;tblAllCourses[Type],0),MATCH(H$3,tblAllCourses[[#Headers],[Prerequisite 1]:[Prerequisite 7]],0))=0,"",INDEX(tblAllCourses[[Prerequisite 1]:[Prerequisite 7]],MATCH($A11&amp;"Bus Spec",tblAllCourses[Course Code]&amp;tblAllCourses[Type],0),MATCH(H$3,tblAllCourses[[#Headers],[Prerequisite 1]:[Prerequisite 7]],0)))</f>
        <v/>
      </c>
      <c r="I11" s="87" t="str" cm="1">
        <f t="array" ref="I11">IF(INDEX(tblAllCourses[[Prerequisite 1]:[Prerequisite 7]],MATCH($A11&amp;"Bus Spec",tblAllCourses[Course Code]&amp;tblAllCourses[Type],0),MATCH(I$3,tblAllCourses[[#Headers],[Prerequisite 1]:[Prerequisite 7]],0))=0,"",INDEX(tblAllCourses[[Prerequisite 1]:[Prerequisite 7]],MATCH($A11&amp;"Bus Spec",tblAllCourses[Course Code]&amp;tblAllCourses[Type],0),MATCH(I$3,tblAllCourses[[#Headers],[Prerequisite 1]:[Prerequisite 7]],0)))</f>
        <v/>
      </c>
      <c r="J11" s="87" t="str" cm="1">
        <f t="array" ref="J11">IF(INDEX(tblAllCourses[[Prerequisite 1]:[Prerequisite 7]],MATCH($A11&amp;"Bus Spec",tblAllCourses[Course Code]&amp;tblAllCourses[Type],0),MATCH(J$3,tblAllCourses[[#Headers],[Prerequisite 1]:[Prerequisite 7]],0))=0,"",INDEX(tblAllCourses[[Prerequisite 1]:[Prerequisite 7]],MATCH($A11&amp;"Bus Spec",tblAllCourses[Course Code]&amp;tblAllCourses[Type],0),MATCH(J$3,tblAllCourses[[#Headers],[Prerequisite 1]:[Prerequisite 7]],0)))</f>
        <v/>
      </c>
      <c r="K11" s="109"/>
      <c r="L11" s="9" t="str">
        <f>_xlfn.IFNA(IF(VLOOKUP(INDEX(DIY!$D$8:$D$83,MATCH(A11,DIY!$A$8:$A$83,0)),Tables!$D$2:$E$11,2,FALSE)&gt;=VLOOKUP($C$2,Tables!$D$2:$E$11,2,FALSE),$L$3,""),"")</f>
        <v/>
      </c>
    </row>
    <row r="12" spans="1:13" s="30" customFormat="1" ht="15.75" customHeight="1" x14ac:dyDescent="0.55000000000000004">
      <c r="A12" s="39" t="s">
        <v>351</v>
      </c>
      <c r="B12" s="39" t="s">
        <v>120</v>
      </c>
      <c r="C12" s="9">
        <f>VLOOKUP(A12,tblAllCourses[[Course Code]:[Credits]],3,FALSE)</f>
        <v>3</v>
      </c>
      <c r="D12" s="87" t="str" cm="1">
        <f t="array" ref="D12">IF(INDEX(tblAllCourses[[Prerequisite 1]:[Prerequisite 7]],MATCH($A12&amp;"Bus Spec",tblAllCourses[Course Code]&amp;tblAllCourses[Type],0),MATCH(D$3,tblAllCourses[[#Headers],[Prerequisite 1]:[Prerequisite 7]],0))=0,"",INDEX(tblAllCourses[[Prerequisite 1]:[Prerequisite 7]],MATCH($A12&amp;"Bus Spec",tblAllCourses[Course Code]&amp;tblAllCourses[Type],0),MATCH(D$3,tblAllCourses[[#Headers],[Prerequisite 1]:[Prerequisite 7]],0)))</f>
        <v/>
      </c>
      <c r="E12" s="87" t="str" cm="1">
        <f t="array" ref="E12">IF(INDEX(tblAllCourses[[Prerequisite 1]:[Prerequisite 7]],MATCH($A12&amp;"Bus Spec",tblAllCourses[Course Code]&amp;tblAllCourses[Type],0),MATCH(E$3,tblAllCourses[[#Headers],[Prerequisite 1]:[Prerequisite 7]],0))=0,"",INDEX(tblAllCourses[[Prerequisite 1]:[Prerequisite 7]],MATCH($A12&amp;"Bus Spec",tblAllCourses[Course Code]&amp;tblAllCourses[Type],0),MATCH(E$3,tblAllCourses[[#Headers],[Prerequisite 1]:[Prerequisite 7]],0)))</f>
        <v/>
      </c>
      <c r="F12" s="87" t="str" cm="1">
        <f t="array" ref="F12">IF(INDEX(tblAllCourses[[Prerequisite 1]:[Prerequisite 7]],MATCH($A12&amp;"Bus Spec",tblAllCourses[Course Code]&amp;tblAllCourses[Type],0),MATCH(F$3,tblAllCourses[[#Headers],[Prerequisite 1]:[Prerequisite 7]],0))=0,"",INDEX(tblAllCourses[[Prerequisite 1]:[Prerequisite 7]],MATCH($A12&amp;"Bus Spec",tblAllCourses[Course Code]&amp;tblAllCourses[Type],0),MATCH(F$3,tblAllCourses[[#Headers],[Prerequisite 1]:[Prerequisite 7]],0)))</f>
        <v/>
      </c>
      <c r="G12" s="87" t="str" cm="1">
        <f t="array" ref="G12">IF(INDEX(tblAllCourses[[Prerequisite 1]:[Prerequisite 7]],MATCH($A12&amp;"Bus Spec",tblAllCourses[Course Code]&amp;tblAllCourses[Type],0),MATCH(G$3,tblAllCourses[[#Headers],[Prerequisite 1]:[Prerequisite 7]],0))=0,"",INDEX(tblAllCourses[[Prerequisite 1]:[Prerequisite 7]],MATCH($A12&amp;"Bus Spec",tblAllCourses[Course Code]&amp;tblAllCourses[Type],0),MATCH(G$3,tblAllCourses[[#Headers],[Prerequisite 1]:[Prerequisite 7]],0)))</f>
        <v/>
      </c>
      <c r="H12" s="87" t="str" cm="1">
        <f t="array" ref="H12">IF(INDEX(tblAllCourses[[Prerequisite 1]:[Prerequisite 7]],MATCH($A12&amp;"Bus Spec",tblAllCourses[Course Code]&amp;tblAllCourses[Type],0),MATCH(H$3,tblAllCourses[[#Headers],[Prerequisite 1]:[Prerequisite 7]],0))=0,"",INDEX(tblAllCourses[[Prerequisite 1]:[Prerequisite 7]],MATCH($A12&amp;"Bus Spec",tblAllCourses[Course Code]&amp;tblAllCourses[Type],0),MATCH(H$3,tblAllCourses[[#Headers],[Prerequisite 1]:[Prerequisite 7]],0)))</f>
        <v/>
      </c>
      <c r="I12" s="87" t="str" cm="1">
        <f t="array" ref="I12">IF(INDEX(tblAllCourses[[Prerequisite 1]:[Prerequisite 7]],MATCH($A12&amp;"Bus Spec",tblAllCourses[Course Code]&amp;tblAllCourses[Type],0),MATCH(I$3,tblAllCourses[[#Headers],[Prerequisite 1]:[Prerequisite 7]],0))=0,"",INDEX(tblAllCourses[[Prerequisite 1]:[Prerequisite 7]],MATCH($A12&amp;"Bus Spec",tblAllCourses[Course Code]&amp;tblAllCourses[Type],0),MATCH(I$3,tblAllCourses[[#Headers],[Prerequisite 1]:[Prerequisite 7]],0)))</f>
        <v/>
      </c>
      <c r="J12" s="87" t="str" cm="1">
        <f t="array" ref="J12">IF(INDEX(tblAllCourses[[Prerequisite 1]:[Prerequisite 7]],MATCH($A12&amp;"Bus Spec",tblAllCourses[Course Code]&amp;tblAllCourses[Type],0),MATCH(J$3,tblAllCourses[[#Headers],[Prerequisite 1]:[Prerequisite 7]],0))=0,"",INDEX(tblAllCourses[[Prerequisite 1]:[Prerequisite 7]],MATCH($A12&amp;"Bus Spec",tblAllCourses[Course Code]&amp;tblAllCourses[Type],0),MATCH(J$3,tblAllCourses[[#Headers],[Prerequisite 1]:[Prerequisite 7]],0)))</f>
        <v/>
      </c>
      <c r="K12" s="109"/>
      <c r="L12" s="9" t="str">
        <f>_xlfn.IFNA(IF(VLOOKUP(INDEX(DIY!$D$8:$D$83,MATCH(A12,DIY!$A$8:$A$83,0)),Tables!$D$2:$E$11,2,FALSE)&gt;=VLOOKUP($C$2,Tables!$D$2:$E$11,2,FALSE),$L$3,""),"")</f>
        <v/>
      </c>
    </row>
    <row r="13" spans="1:13" s="30" customFormat="1" ht="15.75" customHeight="1" x14ac:dyDescent="0.55000000000000004">
      <c r="A13" s="39" t="s">
        <v>352</v>
      </c>
      <c r="B13" s="39" t="s">
        <v>32</v>
      </c>
      <c r="C13" s="9">
        <f>VLOOKUP(A13,tblAllCourses[[Course Code]:[Credits]],3,FALSE)</f>
        <v>3</v>
      </c>
      <c r="D13" s="87" t="str" cm="1">
        <f t="array" ref="D13">IF(INDEX(tblAllCourses[[Prerequisite 1]:[Prerequisite 7]],MATCH($A13&amp;"Bus Spec",tblAllCourses[Course Code]&amp;tblAllCourses[Type],0),MATCH(D$3,tblAllCourses[[#Headers],[Prerequisite 1]:[Prerequisite 7]],0))=0,"",INDEX(tblAllCourses[[Prerequisite 1]:[Prerequisite 7]],MATCH($A13&amp;"Bus Spec",tblAllCourses[Course Code]&amp;tblAllCourses[Type],0),MATCH(D$3,tblAllCourses[[#Headers],[Prerequisite 1]:[Prerequisite 7]],0)))</f>
        <v/>
      </c>
      <c r="E13" s="87" t="str" cm="1">
        <f t="array" ref="E13">IF(INDEX(tblAllCourses[[Prerequisite 1]:[Prerequisite 7]],MATCH($A13&amp;"Bus Spec",tblAllCourses[Course Code]&amp;tblAllCourses[Type],0),MATCH(E$3,tblAllCourses[[#Headers],[Prerequisite 1]:[Prerequisite 7]],0))=0,"",INDEX(tblAllCourses[[Prerequisite 1]:[Prerequisite 7]],MATCH($A13&amp;"Bus Spec",tblAllCourses[Course Code]&amp;tblAllCourses[Type],0),MATCH(E$3,tblAllCourses[[#Headers],[Prerequisite 1]:[Prerequisite 7]],0)))</f>
        <v/>
      </c>
      <c r="F13" s="87" t="str" cm="1">
        <f t="array" ref="F13">IF(INDEX(tblAllCourses[[Prerequisite 1]:[Prerequisite 7]],MATCH($A13&amp;"Bus Spec",tblAllCourses[Course Code]&amp;tblAllCourses[Type],0),MATCH(F$3,tblAllCourses[[#Headers],[Prerequisite 1]:[Prerequisite 7]],0))=0,"",INDEX(tblAllCourses[[Prerequisite 1]:[Prerequisite 7]],MATCH($A13&amp;"Bus Spec",tblAllCourses[Course Code]&amp;tblAllCourses[Type],0),MATCH(F$3,tblAllCourses[[#Headers],[Prerequisite 1]:[Prerequisite 7]],0)))</f>
        <v/>
      </c>
      <c r="G13" s="87" t="str" cm="1">
        <f t="array" ref="G13">IF(INDEX(tblAllCourses[[Prerequisite 1]:[Prerequisite 7]],MATCH($A13&amp;"Bus Spec",tblAllCourses[Course Code]&amp;tblAllCourses[Type],0),MATCH(G$3,tblAllCourses[[#Headers],[Prerequisite 1]:[Prerequisite 7]],0))=0,"",INDEX(tblAllCourses[[Prerequisite 1]:[Prerequisite 7]],MATCH($A13&amp;"Bus Spec",tblAllCourses[Course Code]&amp;tblAllCourses[Type],0),MATCH(G$3,tblAllCourses[[#Headers],[Prerequisite 1]:[Prerequisite 7]],0)))</f>
        <v/>
      </c>
      <c r="H13" s="87" t="str" cm="1">
        <f t="array" ref="H13">IF(INDEX(tblAllCourses[[Prerequisite 1]:[Prerequisite 7]],MATCH($A13&amp;"Bus Spec",tblAllCourses[Course Code]&amp;tblAllCourses[Type],0),MATCH(H$3,tblAllCourses[[#Headers],[Prerequisite 1]:[Prerequisite 7]],0))=0,"",INDEX(tblAllCourses[[Prerequisite 1]:[Prerequisite 7]],MATCH($A13&amp;"Bus Spec",tblAllCourses[Course Code]&amp;tblAllCourses[Type],0),MATCH(H$3,tblAllCourses[[#Headers],[Prerequisite 1]:[Prerequisite 7]],0)))</f>
        <v/>
      </c>
      <c r="I13" s="87" t="str" cm="1">
        <f t="array" ref="I13">IF(INDEX(tblAllCourses[[Prerequisite 1]:[Prerequisite 7]],MATCH($A13&amp;"Bus Spec",tblAllCourses[Course Code]&amp;tblAllCourses[Type],0),MATCH(I$3,tblAllCourses[[#Headers],[Prerequisite 1]:[Prerequisite 7]],0))=0,"",INDEX(tblAllCourses[[Prerequisite 1]:[Prerequisite 7]],MATCH($A13&amp;"Bus Spec",tblAllCourses[Course Code]&amp;tblAllCourses[Type],0),MATCH(I$3,tblAllCourses[[#Headers],[Prerequisite 1]:[Prerequisite 7]],0)))</f>
        <v/>
      </c>
      <c r="J13" s="87" t="str" cm="1">
        <f t="array" ref="J13">IF(INDEX(tblAllCourses[[Prerequisite 1]:[Prerequisite 7]],MATCH($A13&amp;"Bus Spec",tblAllCourses[Course Code]&amp;tblAllCourses[Type],0),MATCH(J$3,tblAllCourses[[#Headers],[Prerequisite 1]:[Prerequisite 7]],0))=0,"",INDEX(tblAllCourses[[Prerequisite 1]:[Prerequisite 7]],MATCH($A13&amp;"Bus Spec",tblAllCourses[Course Code]&amp;tblAllCourses[Type],0),MATCH(J$3,tblAllCourses[[#Headers],[Prerequisite 1]:[Prerequisite 7]],0)))</f>
        <v/>
      </c>
      <c r="K13" s="109"/>
      <c r="L13" s="9" t="str">
        <f>_xlfn.IFNA(IF(VLOOKUP(INDEX(DIY!$D$8:$D$83,MATCH(A13,DIY!$A$8:$A$83,0)),Tables!$D$2:$E$11,2,FALSE)&gt;=VLOOKUP($C$2,Tables!$D$2:$E$11,2,FALSE),$L$3,""),"")</f>
        <v/>
      </c>
    </row>
    <row r="14" spans="1:13" s="30" customFormat="1" ht="15.75" customHeight="1" x14ac:dyDescent="0.55000000000000004">
      <c r="A14" s="39" t="s">
        <v>353</v>
      </c>
      <c r="B14" s="39" t="s">
        <v>121</v>
      </c>
      <c r="C14" s="9">
        <f>VLOOKUP(A14,tblAllCourses[[Course Code]:[Credits]],3,FALSE)</f>
        <v>3</v>
      </c>
      <c r="D14" s="87" t="str" cm="1">
        <f t="array" ref="D14">IF(INDEX(tblAllCourses[[Prerequisite 1]:[Prerequisite 7]],MATCH($A14&amp;"Bus Spec",tblAllCourses[Course Code]&amp;tblAllCourses[Type],0),MATCH(D$3,tblAllCourses[[#Headers],[Prerequisite 1]:[Prerequisite 7]],0))=0,"",INDEX(tblAllCourses[[Prerequisite 1]:[Prerequisite 7]],MATCH($A14&amp;"Bus Spec",tblAllCourses[Course Code]&amp;tblAllCourses[Type],0),MATCH(D$3,tblAllCourses[[#Headers],[Prerequisite 1]:[Prerequisite 7]],0)))</f>
        <v/>
      </c>
      <c r="E14" s="87" t="str" cm="1">
        <f t="array" ref="E14">IF(INDEX(tblAllCourses[[Prerequisite 1]:[Prerequisite 7]],MATCH($A14&amp;"Bus Spec",tblAllCourses[Course Code]&amp;tblAllCourses[Type],0),MATCH(E$3,tblAllCourses[[#Headers],[Prerequisite 1]:[Prerequisite 7]],0))=0,"",INDEX(tblAllCourses[[Prerequisite 1]:[Prerequisite 7]],MATCH($A14&amp;"Bus Spec",tblAllCourses[Course Code]&amp;tblAllCourses[Type],0),MATCH(E$3,tblAllCourses[[#Headers],[Prerequisite 1]:[Prerequisite 7]],0)))</f>
        <v/>
      </c>
      <c r="F14" s="87" t="str" cm="1">
        <f t="array" ref="F14">IF(INDEX(tblAllCourses[[Prerequisite 1]:[Prerequisite 7]],MATCH($A14&amp;"Bus Spec",tblAllCourses[Course Code]&amp;tblAllCourses[Type],0),MATCH(F$3,tblAllCourses[[#Headers],[Prerequisite 1]:[Prerequisite 7]],0))=0,"",INDEX(tblAllCourses[[Prerequisite 1]:[Prerequisite 7]],MATCH($A14&amp;"Bus Spec",tblAllCourses[Course Code]&amp;tblAllCourses[Type],0),MATCH(F$3,tblAllCourses[[#Headers],[Prerequisite 1]:[Prerequisite 7]],0)))</f>
        <v/>
      </c>
      <c r="G14" s="87" t="str" cm="1">
        <f t="array" ref="G14">IF(INDEX(tblAllCourses[[Prerequisite 1]:[Prerequisite 7]],MATCH($A14&amp;"Bus Spec",tblAllCourses[Course Code]&amp;tblAllCourses[Type],0),MATCH(G$3,tblAllCourses[[#Headers],[Prerequisite 1]:[Prerequisite 7]],0))=0,"",INDEX(tblAllCourses[[Prerequisite 1]:[Prerequisite 7]],MATCH($A14&amp;"Bus Spec",tblAllCourses[Course Code]&amp;tblAllCourses[Type],0),MATCH(G$3,tblAllCourses[[#Headers],[Prerequisite 1]:[Prerequisite 7]],0)))</f>
        <v/>
      </c>
      <c r="H14" s="87" t="str" cm="1">
        <f t="array" ref="H14">IF(INDEX(tblAllCourses[[Prerequisite 1]:[Prerequisite 7]],MATCH($A14&amp;"Bus Spec",tblAllCourses[Course Code]&amp;tblAllCourses[Type],0),MATCH(H$3,tblAllCourses[[#Headers],[Prerequisite 1]:[Prerequisite 7]],0))=0,"",INDEX(tblAllCourses[[Prerequisite 1]:[Prerequisite 7]],MATCH($A14&amp;"Bus Spec",tblAllCourses[Course Code]&amp;tblAllCourses[Type],0),MATCH(H$3,tblAllCourses[[#Headers],[Prerequisite 1]:[Prerequisite 7]],0)))</f>
        <v/>
      </c>
      <c r="I14" s="87" t="str" cm="1">
        <f t="array" ref="I14">IF(INDEX(tblAllCourses[[Prerequisite 1]:[Prerequisite 7]],MATCH($A14&amp;"Bus Spec",tblAllCourses[Course Code]&amp;tblAllCourses[Type],0),MATCH(I$3,tblAllCourses[[#Headers],[Prerequisite 1]:[Prerequisite 7]],0))=0,"",INDEX(tblAllCourses[[Prerequisite 1]:[Prerequisite 7]],MATCH($A14&amp;"Bus Spec",tblAllCourses[Course Code]&amp;tblAllCourses[Type],0),MATCH(I$3,tblAllCourses[[#Headers],[Prerequisite 1]:[Prerequisite 7]],0)))</f>
        <v/>
      </c>
      <c r="J14" s="87" t="str" cm="1">
        <f t="array" ref="J14">IF(INDEX(tblAllCourses[[Prerequisite 1]:[Prerequisite 7]],MATCH($A14&amp;"Bus Spec",tblAllCourses[Course Code]&amp;tblAllCourses[Type],0),MATCH(J$3,tblAllCourses[[#Headers],[Prerequisite 1]:[Prerequisite 7]],0))=0,"",INDEX(tblAllCourses[[Prerequisite 1]:[Prerequisite 7]],MATCH($A14&amp;"Bus Spec",tblAllCourses[Course Code]&amp;tblAllCourses[Type],0),MATCH(J$3,tblAllCourses[[#Headers],[Prerequisite 1]:[Prerequisite 7]],0)))</f>
        <v/>
      </c>
      <c r="K14" s="109"/>
      <c r="L14" s="9" t="str">
        <f>_xlfn.IFNA(IF(VLOOKUP(INDEX(DIY!$D$8:$D$83,MATCH(A14,DIY!$A$8:$A$83,0)),Tables!$D$2:$E$11,2,FALSE)&gt;=VLOOKUP($C$2,Tables!$D$2:$E$11,2,FALSE),$L$3,""),"")</f>
        <v/>
      </c>
    </row>
    <row r="15" spans="1:13" s="30" customFormat="1" ht="15.75" customHeight="1" x14ac:dyDescent="0.55000000000000004">
      <c r="A15" s="201" t="s">
        <v>133</v>
      </c>
      <c r="B15" s="202"/>
      <c r="C15" s="133" t="str">
        <f>IF(COUNTIF(L16:L25,L$3)=10,L$3,"")</f>
        <v/>
      </c>
      <c r="D15" s="91"/>
      <c r="E15" s="91"/>
      <c r="F15" s="91"/>
      <c r="G15" s="91"/>
      <c r="H15" s="91"/>
      <c r="I15" s="91"/>
      <c r="J15" s="91"/>
      <c r="K15" s="109"/>
      <c r="L15" s="9" t="str">
        <f>_xlfn.IFNA(IF(VLOOKUP(INDEX(DIY!$D$8:$D$83,MATCH(A15,DIY!$A$8:$A$83,0)),Tables!$D$2:$E$11,2,FALSE)&gt;=VLOOKUP($C$2,Tables!$D$2:$E$11,2,FALSE),$L$3,""),"")</f>
        <v/>
      </c>
    </row>
    <row r="16" spans="1:13" s="30" customFormat="1" ht="15.75" customHeight="1" x14ac:dyDescent="0.55000000000000004">
      <c r="A16" s="39" t="s">
        <v>354</v>
      </c>
      <c r="B16" s="38" t="s">
        <v>123</v>
      </c>
      <c r="C16" s="9">
        <f>VLOOKUP(A16,tblAllCourses[[Course Code]:[Credits]],3,FALSE)</f>
        <v>3</v>
      </c>
      <c r="D16" s="87" t="str" cm="1">
        <f t="array" ref="D16">IF(INDEX(tblAllCourses[[Prerequisite 1]:[Prerequisite 7]],MATCH($A16&amp;"Bus Spec",tblAllCourses[Course Code]&amp;tblAllCourses[Type],0),MATCH(D$3,tblAllCourses[[#Headers],[Prerequisite 1]:[Prerequisite 7]],0))=0,"",INDEX(tblAllCourses[[Prerequisite 1]:[Prerequisite 7]],MATCH($A16&amp;"Bus Spec",tblAllCourses[Course Code]&amp;tblAllCourses[Type],0),MATCH(D$3,tblAllCourses[[#Headers],[Prerequisite 1]:[Prerequisite 7]],0)))</f>
        <v>BBA2102</v>
      </c>
      <c r="E16" s="87" t="str" cm="1">
        <f t="array" ref="E16">IF(INDEX(tblAllCourses[[Prerequisite 1]:[Prerequisite 7]],MATCH($A16&amp;"Bus Spec",tblAllCourses[Course Code]&amp;tblAllCourses[Type],0),MATCH(E$3,tblAllCourses[[#Headers],[Prerequisite 1]:[Prerequisite 7]],0))=0,"",INDEX(tblAllCourses[[Prerequisite 1]:[Prerequisite 7]],MATCH($A16&amp;"Bus Spec",tblAllCourses[Course Code]&amp;tblAllCourses[Type],0),MATCH(E$3,tblAllCourses[[#Headers],[Prerequisite 1]:[Prerequisite 7]],0)))</f>
        <v/>
      </c>
      <c r="F16" s="87" t="str" cm="1">
        <f t="array" ref="F16">IF(INDEX(tblAllCourses[[Prerequisite 1]:[Prerequisite 7]],MATCH($A16&amp;"Bus Spec",tblAllCourses[Course Code]&amp;tblAllCourses[Type],0),MATCH(F$3,tblAllCourses[[#Headers],[Prerequisite 1]:[Prerequisite 7]],0))=0,"",INDEX(tblAllCourses[[Prerequisite 1]:[Prerequisite 7]],MATCH($A16&amp;"Bus Spec",tblAllCourses[Course Code]&amp;tblAllCourses[Type],0),MATCH(F$3,tblAllCourses[[#Headers],[Prerequisite 1]:[Prerequisite 7]],0)))</f>
        <v/>
      </c>
      <c r="G16" s="87" t="str" cm="1">
        <f t="array" ref="G16">IF(INDEX(tblAllCourses[[Prerequisite 1]:[Prerequisite 7]],MATCH($A16&amp;"Bus Spec",tblAllCourses[Course Code]&amp;tblAllCourses[Type],0),MATCH(G$3,tblAllCourses[[#Headers],[Prerequisite 1]:[Prerequisite 7]],0))=0,"",INDEX(tblAllCourses[[Prerequisite 1]:[Prerequisite 7]],MATCH($A16&amp;"Bus Spec",tblAllCourses[Course Code]&amp;tblAllCourses[Type],0),MATCH(G$3,tblAllCourses[[#Headers],[Prerequisite 1]:[Prerequisite 7]],0)))</f>
        <v/>
      </c>
      <c r="H16" s="87" t="str" cm="1">
        <f t="array" ref="H16">IF(INDEX(tblAllCourses[[Prerequisite 1]:[Prerequisite 7]],MATCH($A16&amp;"Bus Spec",tblAllCourses[Course Code]&amp;tblAllCourses[Type],0),MATCH(H$3,tblAllCourses[[#Headers],[Prerequisite 1]:[Prerequisite 7]],0))=0,"",INDEX(tblAllCourses[[Prerequisite 1]:[Prerequisite 7]],MATCH($A16&amp;"Bus Spec",tblAllCourses[Course Code]&amp;tblAllCourses[Type],0),MATCH(H$3,tblAllCourses[[#Headers],[Prerequisite 1]:[Prerequisite 7]],0)))</f>
        <v/>
      </c>
      <c r="I16" s="87" t="str" cm="1">
        <f t="array" ref="I16">IF(INDEX(tblAllCourses[[Prerequisite 1]:[Prerequisite 7]],MATCH($A16&amp;"Bus Spec",tblAllCourses[Course Code]&amp;tblAllCourses[Type],0),MATCH(I$3,tblAllCourses[[#Headers],[Prerequisite 1]:[Prerequisite 7]],0))=0,"",INDEX(tblAllCourses[[Prerequisite 1]:[Prerequisite 7]],MATCH($A16&amp;"Bus Spec",tblAllCourses[Course Code]&amp;tblAllCourses[Type],0),MATCH(I$3,tblAllCourses[[#Headers],[Prerequisite 1]:[Prerequisite 7]],0)))</f>
        <v/>
      </c>
      <c r="J16" s="87" t="str" cm="1">
        <f t="array" ref="J16">IF(INDEX(tblAllCourses[[Prerequisite 1]:[Prerequisite 7]],MATCH($A16&amp;"Bus Spec",tblAllCourses[Course Code]&amp;tblAllCourses[Type],0),MATCH(J$3,tblAllCourses[[#Headers],[Prerequisite 1]:[Prerequisite 7]],0))=0,"",INDEX(tblAllCourses[[Prerequisite 1]:[Prerequisite 7]],MATCH($A16&amp;"Bus Spec",tblAllCourses[Course Code]&amp;tblAllCourses[Type],0),MATCH(J$3,tblAllCourses[[#Headers],[Prerequisite 1]:[Prerequisite 7]],0)))</f>
        <v/>
      </c>
      <c r="K16" s="109"/>
      <c r="L16" s="9" t="str">
        <f>_xlfn.IFNA(IF(VLOOKUP(INDEX(DIY!$D$8:$D$83,MATCH(A16,DIY!$A$8:$A$83,0)),Tables!$D$2:$E$11,2,FALSE)&gt;=VLOOKUP($C$2,Tables!$D$2:$E$11,2,FALSE),$L$3,""),"")</f>
        <v/>
      </c>
    </row>
    <row r="17" spans="1:12" s="30" customFormat="1" ht="15.75" customHeight="1" x14ac:dyDescent="0.55000000000000004">
      <c r="A17" s="39" t="s">
        <v>355</v>
      </c>
      <c r="B17" s="38" t="s">
        <v>124</v>
      </c>
      <c r="C17" s="9">
        <f>VLOOKUP(A17,tblAllCourses[[Course Code]:[Credits]],3,FALSE)</f>
        <v>3</v>
      </c>
      <c r="D17" s="87" t="str" cm="1">
        <f t="array" ref="D17">IF(INDEX(tblAllCourses[[Prerequisite 1]:[Prerequisite 7]],MATCH($A17&amp;"Bus Spec",tblAllCourses[Course Code]&amp;tblAllCourses[Type],0),MATCH(D$3,tblAllCourses[[#Headers],[Prerequisite 1]:[Prerequisite 7]],0))=0,"",INDEX(tblAllCourses[[Prerequisite 1]:[Prerequisite 7]],MATCH($A17&amp;"Bus Spec",tblAllCourses[Course Code]&amp;tblAllCourses[Type],0),MATCH(D$3,tblAllCourses[[#Headers],[Prerequisite 1]:[Prerequisite 7]],0)))</f>
        <v>BBA1104</v>
      </c>
      <c r="E17" s="87" t="str" cm="1">
        <f t="array" ref="E17">IF(INDEX(tblAllCourses[[Prerequisite 1]:[Prerequisite 7]],MATCH($A17&amp;"Bus Spec",tblAllCourses[Course Code]&amp;tblAllCourses[Type],0),MATCH(E$3,tblAllCourses[[#Headers],[Prerequisite 1]:[Prerequisite 7]],0))=0,"",INDEX(tblAllCourses[[Prerequisite 1]:[Prerequisite 7]],MATCH($A17&amp;"Bus Spec",tblAllCourses[Course Code]&amp;tblAllCourses[Type],0),MATCH(E$3,tblAllCourses[[#Headers],[Prerequisite 1]:[Prerequisite 7]],0)))</f>
        <v/>
      </c>
      <c r="F17" s="87" t="str" cm="1">
        <f t="array" ref="F17">IF(INDEX(tblAllCourses[[Prerequisite 1]:[Prerequisite 7]],MATCH($A17&amp;"Bus Spec",tblAllCourses[Course Code]&amp;tblAllCourses[Type],0),MATCH(F$3,tblAllCourses[[#Headers],[Prerequisite 1]:[Prerequisite 7]],0))=0,"",INDEX(tblAllCourses[[Prerequisite 1]:[Prerequisite 7]],MATCH($A17&amp;"Bus Spec",tblAllCourses[Course Code]&amp;tblAllCourses[Type],0),MATCH(F$3,tblAllCourses[[#Headers],[Prerequisite 1]:[Prerequisite 7]],0)))</f>
        <v/>
      </c>
      <c r="G17" s="87" t="str" cm="1">
        <f t="array" ref="G17">IF(INDEX(tblAllCourses[[Prerequisite 1]:[Prerequisite 7]],MATCH($A17&amp;"Bus Spec",tblAllCourses[Course Code]&amp;tblAllCourses[Type],0),MATCH(G$3,tblAllCourses[[#Headers],[Prerequisite 1]:[Prerequisite 7]],0))=0,"",INDEX(tblAllCourses[[Prerequisite 1]:[Prerequisite 7]],MATCH($A17&amp;"Bus Spec",tblAllCourses[Course Code]&amp;tblAllCourses[Type],0),MATCH(G$3,tblAllCourses[[#Headers],[Prerequisite 1]:[Prerequisite 7]],0)))</f>
        <v/>
      </c>
      <c r="H17" s="87" t="str" cm="1">
        <f t="array" ref="H17">IF(INDEX(tblAllCourses[[Prerequisite 1]:[Prerequisite 7]],MATCH($A17&amp;"Bus Spec",tblAllCourses[Course Code]&amp;tblAllCourses[Type],0),MATCH(H$3,tblAllCourses[[#Headers],[Prerequisite 1]:[Prerequisite 7]],0))=0,"",INDEX(tblAllCourses[[Prerequisite 1]:[Prerequisite 7]],MATCH($A17&amp;"Bus Spec",tblAllCourses[Course Code]&amp;tblAllCourses[Type],0),MATCH(H$3,tblAllCourses[[#Headers],[Prerequisite 1]:[Prerequisite 7]],0)))</f>
        <v/>
      </c>
      <c r="I17" s="87" t="str" cm="1">
        <f t="array" ref="I17">IF(INDEX(tblAllCourses[[Prerequisite 1]:[Prerequisite 7]],MATCH($A17&amp;"Bus Spec",tblAllCourses[Course Code]&amp;tblAllCourses[Type],0),MATCH(I$3,tblAllCourses[[#Headers],[Prerequisite 1]:[Prerequisite 7]],0))=0,"",INDEX(tblAllCourses[[Prerequisite 1]:[Prerequisite 7]],MATCH($A17&amp;"Bus Spec",tblAllCourses[Course Code]&amp;tblAllCourses[Type],0),MATCH(I$3,tblAllCourses[[#Headers],[Prerequisite 1]:[Prerequisite 7]],0)))</f>
        <v/>
      </c>
      <c r="J17" s="87" t="str" cm="1">
        <f t="array" ref="J17">IF(INDEX(tblAllCourses[[Prerequisite 1]:[Prerequisite 7]],MATCH($A17&amp;"Bus Spec",tblAllCourses[Course Code]&amp;tblAllCourses[Type],0),MATCH(J$3,tblAllCourses[[#Headers],[Prerequisite 1]:[Prerequisite 7]],0))=0,"",INDEX(tblAllCourses[[Prerequisite 1]:[Prerequisite 7]],MATCH($A17&amp;"Bus Spec",tblAllCourses[Course Code]&amp;tblAllCourses[Type],0),MATCH(J$3,tblAllCourses[[#Headers],[Prerequisite 1]:[Prerequisite 7]],0)))</f>
        <v/>
      </c>
      <c r="K17" s="109"/>
      <c r="L17" s="9" t="str">
        <f>_xlfn.IFNA(IF(VLOOKUP(INDEX(DIY!$D$8:$D$83,MATCH(A17,DIY!$A$8:$A$83,0)),Tables!$D$2:$E$11,2,FALSE)&gt;=VLOOKUP($C$2,Tables!$D$2:$E$11,2,FALSE),$L$3,""),"")</f>
        <v/>
      </c>
    </row>
    <row r="18" spans="1:12" s="30" customFormat="1" ht="15.75" customHeight="1" x14ac:dyDescent="0.55000000000000004">
      <c r="A18" s="39" t="s">
        <v>356</v>
      </c>
      <c r="B18" s="38" t="s">
        <v>125</v>
      </c>
      <c r="C18" s="9">
        <f>VLOOKUP(A18,tblAllCourses[[Course Code]:[Credits]],3,FALSE)</f>
        <v>3</v>
      </c>
      <c r="D18" s="87" t="str" cm="1">
        <f t="array" ref="D18">IF(INDEX(tblAllCourses[[Prerequisite 1]:[Prerequisite 7]],MATCH($A18&amp;"Bus Spec",tblAllCourses[Course Code]&amp;tblAllCourses[Type],0),MATCH(D$3,tblAllCourses[[#Headers],[Prerequisite 1]:[Prerequisite 7]],0))=0,"",INDEX(tblAllCourses[[Prerequisite 1]:[Prerequisite 7]],MATCH($A18&amp;"Bus Spec",tblAllCourses[Course Code]&amp;tblAllCourses[Type],0),MATCH(D$3,tblAllCourses[[#Headers],[Prerequisite 1]:[Prerequisite 7]],0)))</f>
        <v>BBA2102</v>
      </c>
      <c r="E18" s="87" t="str" cm="1">
        <f t="array" ref="E18">IF(INDEX(tblAllCourses[[Prerequisite 1]:[Prerequisite 7]],MATCH($A18&amp;"Bus Spec",tblAllCourses[Course Code]&amp;tblAllCourses[Type],0),MATCH(E$3,tblAllCourses[[#Headers],[Prerequisite 1]:[Prerequisite 7]],0))=0,"",INDEX(tblAllCourses[[Prerequisite 1]:[Prerequisite 7]],MATCH($A18&amp;"Bus Spec",tblAllCourses[Course Code]&amp;tblAllCourses[Type],0),MATCH(E$3,tblAllCourses[[#Headers],[Prerequisite 1]:[Prerequisite 7]],0)))</f>
        <v/>
      </c>
      <c r="F18" s="87" t="str" cm="1">
        <f t="array" ref="F18">IF(INDEX(tblAllCourses[[Prerequisite 1]:[Prerequisite 7]],MATCH($A18&amp;"Bus Spec",tblAllCourses[Course Code]&amp;tblAllCourses[Type],0),MATCH(F$3,tblAllCourses[[#Headers],[Prerequisite 1]:[Prerequisite 7]],0))=0,"",INDEX(tblAllCourses[[Prerequisite 1]:[Prerequisite 7]],MATCH($A18&amp;"Bus Spec",tblAllCourses[Course Code]&amp;tblAllCourses[Type],0),MATCH(F$3,tblAllCourses[[#Headers],[Prerequisite 1]:[Prerequisite 7]],0)))</f>
        <v/>
      </c>
      <c r="G18" s="87" t="str" cm="1">
        <f t="array" ref="G18">IF(INDEX(tblAllCourses[[Prerequisite 1]:[Prerequisite 7]],MATCH($A18&amp;"Bus Spec",tblAllCourses[Course Code]&amp;tblAllCourses[Type],0),MATCH(G$3,tblAllCourses[[#Headers],[Prerequisite 1]:[Prerequisite 7]],0))=0,"",INDEX(tblAllCourses[[Prerequisite 1]:[Prerequisite 7]],MATCH($A18&amp;"Bus Spec",tblAllCourses[Course Code]&amp;tblAllCourses[Type],0),MATCH(G$3,tblAllCourses[[#Headers],[Prerequisite 1]:[Prerequisite 7]],0)))</f>
        <v/>
      </c>
      <c r="H18" s="87" t="str" cm="1">
        <f t="array" ref="H18">IF(INDEX(tblAllCourses[[Prerequisite 1]:[Prerequisite 7]],MATCH($A18&amp;"Bus Spec",tblAllCourses[Course Code]&amp;tblAllCourses[Type],0),MATCH(H$3,tblAllCourses[[#Headers],[Prerequisite 1]:[Prerequisite 7]],0))=0,"",INDEX(tblAllCourses[[Prerequisite 1]:[Prerequisite 7]],MATCH($A18&amp;"Bus Spec",tblAllCourses[Course Code]&amp;tblAllCourses[Type],0),MATCH(H$3,tblAllCourses[[#Headers],[Prerequisite 1]:[Prerequisite 7]],0)))</f>
        <v/>
      </c>
      <c r="I18" s="87" t="str" cm="1">
        <f t="array" ref="I18">IF(INDEX(tblAllCourses[[Prerequisite 1]:[Prerequisite 7]],MATCH($A18&amp;"Bus Spec",tblAllCourses[Course Code]&amp;tblAllCourses[Type],0),MATCH(I$3,tblAllCourses[[#Headers],[Prerequisite 1]:[Prerequisite 7]],0))=0,"",INDEX(tblAllCourses[[Prerequisite 1]:[Prerequisite 7]],MATCH($A18&amp;"Bus Spec",tblAllCourses[Course Code]&amp;tblAllCourses[Type],0),MATCH(I$3,tblAllCourses[[#Headers],[Prerequisite 1]:[Prerequisite 7]],0)))</f>
        <v/>
      </c>
      <c r="J18" s="87" t="str" cm="1">
        <f t="array" ref="J18">IF(INDEX(tblAllCourses[[Prerequisite 1]:[Prerequisite 7]],MATCH($A18&amp;"Bus Spec",tblAllCourses[Course Code]&amp;tblAllCourses[Type],0),MATCH(J$3,tblAllCourses[[#Headers],[Prerequisite 1]:[Prerequisite 7]],0))=0,"",INDEX(tblAllCourses[[Prerequisite 1]:[Prerequisite 7]],MATCH($A18&amp;"Bus Spec",tblAllCourses[Course Code]&amp;tblAllCourses[Type],0),MATCH(J$3,tblAllCourses[[#Headers],[Prerequisite 1]:[Prerequisite 7]],0)))</f>
        <v/>
      </c>
      <c r="K18" s="109"/>
      <c r="L18" s="9" t="str">
        <f>_xlfn.IFNA(IF(VLOOKUP(INDEX(DIY!$D$8:$D$83,MATCH(A18,DIY!$A$8:$A$83,0)),Tables!$D$2:$E$11,2,FALSE)&gt;=VLOOKUP($C$2,Tables!$D$2:$E$11,2,FALSE),$L$3,""),"")</f>
        <v/>
      </c>
    </row>
    <row r="19" spans="1:12" s="30" customFormat="1" ht="15.75" customHeight="1" x14ac:dyDescent="0.55000000000000004">
      <c r="A19" s="39" t="s">
        <v>357</v>
      </c>
      <c r="B19" s="38" t="s">
        <v>126</v>
      </c>
      <c r="C19" s="9">
        <f>VLOOKUP(A19,tblAllCourses[[Course Code]:[Credits]],3,FALSE)</f>
        <v>3</v>
      </c>
      <c r="D19" s="87" t="str" cm="1">
        <f t="array" ref="D19">IF(INDEX(tblAllCourses[[Prerequisite 1]:[Prerequisite 7]],MATCH($A19&amp;"Bus Spec",tblAllCourses[Course Code]&amp;tblAllCourses[Type],0),MATCH(D$3,tblAllCourses[[#Headers],[Prerequisite 1]:[Prerequisite 7]],0))=0,"",INDEX(tblAllCourses[[Prerequisite 1]:[Prerequisite 7]],MATCH($A19&amp;"Bus Spec",tblAllCourses[Course Code]&amp;tblAllCourses[Type],0),MATCH(D$3,tblAllCourses[[#Headers],[Prerequisite 1]:[Prerequisite 7]],0)))</f>
        <v/>
      </c>
      <c r="E19" s="87" t="str" cm="1">
        <f t="array" ref="E19">IF(INDEX(tblAllCourses[[Prerequisite 1]:[Prerequisite 7]],MATCH($A19&amp;"Bus Spec",tblAllCourses[Course Code]&amp;tblAllCourses[Type],0),MATCH(E$3,tblAllCourses[[#Headers],[Prerequisite 1]:[Prerequisite 7]],0))=0,"",INDEX(tblAllCourses[[Prerequisite 1]:[Prerequisite 7]],MATCH($A19&amp;"Bus Spec",tblAllCourses[Course Code]&amp;tblAllCourses[Type],0),MATCH(E$3,tblAllCourses[[#Headers],[Prerequisite 1]:[Prerequisite 7]],0)))</f>
        <v/>
      </c>
      <c r="F19" s="87" t="str" cm="1">
        <f t="array" ref="F19">IF(INDEX(tblAllCourses[[Prerequisite 1]:[Prerequisite 7]],MATCH($A19&amp;"Bus Spec",tblAllCourses[Course Code]&amp;tblAllCourses[Type],0),MATCH(F$3,tblAllCourses[[#Headers],[Prerequisite 1]:[Prerequisite 7]],0))=0,"",INDEX(tblAllCourses[[Prerequisite 1]:[Prerequisite 7]],MATCH($A19&amp;"Bus Spec",tblAllCourses[Course Code]&amp;tblAllCourses[Type],0),MATCH(F$3,tblAllCourses[[#Headers],[Prerequisite 1]:[Prerequisite 7]],0)))</f>
        <v/>
      </c>
      <c r="G19" s="87" t="str" cm="1">
        <f t="array" ref="G19">IF(INDEX(tblAllCourses[[Prerequisite 1]:[Prerequisite 7]],MATCH($A19&amp;"Bus Spec",tblAllCourses[Course Code]&amp;tblAllCourses[Type],0),MATCH(G$3,tblAllCourses[[#Headers],[Prerequisite 1]:[Prerequisite 7]],0))=0,"",INDEX(tblAllCourses[[Prerequisite 1]:[Prerequisite 7]],MATCH($A19&amp;"Bus Spec",tblAllCourses[Course Code]&amp;tblAllCourses[Type],0),MATCH(G$3,tblAllCourses[[#Headers],[Prerequisite 1]:[Prerequisite 7]],0)))</f>
        <v/>
      </c>
      <c r="H19" s="87" t="str" cm="1">
        <f t="array" ref="H19">IF(INDEX(tblAllCourses[[Prerequisite 1]:[Prerequisite 7]],MATCH($A19&amp;"Bus Spec",tblAllCourses[Course Code]&amp;tblAllCourses[Type],0),MATCH(H$3,tblAllCourses[[#Headers],[Prerequisite 1]:[Prerequisite 7]],0))=0,"",INDEX(tblAllCourses[[Prerequisite 1]:[Prerequisite 7]],MATCH($A19&amp;"Bus Spec",tblAllCourses[Course Code]&amp;tblAllCourses[Type],0),MATCH(H$3,tblAllCourses[[#Headers],[Prerequisite 1]:[Prerequisite 7]],0)))</f>
        <v/>
      </c>
      <c r="I19" s="87" t="str" cm="1">
        <f t="array" ref="I19">IF(INDEX(tblAllCourses[[Prerequisite 1]:[Prerequisite 7]],MATCH($A19&amp;"Bus Spec",tblAllCourses[Course Code]&amp;tblAllCourses[Type],0),MATCH(I$3,tblAllCourses[[#Headers],[Prerequisite 1]:[Prerequisite 7]],0))=0,"",INDEX(tblAllCourses[[Prerequisite 1]:[Prerequisite 7]],MATCH($A19&amp;"Bus Spec",tblAllCourses[Course Code]&amp;tblAllCourses[Type],0),MATCH(I$3,tblAllCourses[[#Headers],[Prerequisite 1]:[Prerequisite 7]],0)))</f>
        <v/>
      </c>
      <c r="J19" s="87" t="str" cm="1">
        <f t="array" ref="J19">IF(INDEX(tblAllCourses[[Prerequisite 1]:[Prerequisite 7]],MATCH($A19&amp;"Bus Spec",tblAllCourses[Course Code]&amp;tblAllCourses[Type],0),MATCH(J$3,tblAllCourses[[#Headers],[Prerequisite 1]:[Prerequisite 7]],0))=0,"",INDEX(tblAllCourses[[Prerequisite 1]:[Prerequisite 7]],MATCH($A19&amp;"Bus Spec",tblAllCourses[Course Code]&amp;tblAllCourses[Type],0),MATCH(J$3,tblAllCourses[[#Headers],[Prerequisite 1]:[Prerequisite 7]],0)))</f>
        <v/>
      </c>
      <c r="K19" s="109"/>
      <c r="L19" s="9" t="str">
        <f>_xlfn.IFNA(IF(VLOOKUP(INDEX(DIY!$D$8:$D$83,MATCH(A19,DIY!$A$8:$A$83,0)),Tables!$D$2:$E$11,2,FALSE)&gt;=VLOOKUP($C$2,Tables!$D$2:$E$11,2,FALSE),$L$3,""),"")</f>
        <v/>
      </c>
    </row>
    <row r="20" spans="1:12" s="30" customFormat="1" ht="15.75" customHeight="1" x14ac:dyDescent="0.55000000000000004">
      <c r="A20" s="39" t="s">
        <v>358</v>
      </c>
      <c r="B20" s="38" t="s">
        <v>127</v>
      </c>
      <c r="C20" s="9">
        <f>VLOOKUP(A20,tblAllCourses[[Course Code]:[Credits]],3,FALSE)</f>
        <v>3</v>
      </c>
      <c r="D20" s="87" t="str" cm="1">
        <f t="array" ref="D20">IF(INDEX(tblAllCourses[[Prerequisite 1]:[Prerequisite 7]],MATCH($A20&amp;"Bus Spec",tblAllCourses[Course Code]&amp;tblAllCourses[Type],0),MATCH(D$3,tblAllCourses[[#Headers],[Prerequisite 1]:[Prerequisite 7]],0))=0,"",INDEX(tblAllCourses[[Prerequisite 1]:[Prerequisite 7]],MATCH($A20&amp;"Bus Spec",tblAllCourses[Course Code]&amp;tblAllCourses[Type],0),MATCH(D$3,tblAllCourses[[#Headers],[Prerequisite 1]:[Prerequisite 7]],0)))</f>
        <v>BBA2102</v>
      </c>
      <c r="E20" s="87" t="str" cm="1">
        <f t="array" ref="E20">IF(INDEX(tblAllCourses[[Prerequisite 1]:[Prerequisite 7]],MATCH($A20&amp;"Bus Spec",tblAllCourses[Course Code]&amp;tblAllCourses[Type],0),MATCH(E$3,tblAllCourses[[#Headers],[Prerequisite 1]:[Prerequisite 7]],0))=0,"",INDEX(tblAllCourses[[Prerequisite 1]:[Prerequisite 7]],MATCH($A20&amp;"Bus Spec",tblAllCourses[Course Code]&amp;tblAllCourses[Type],0),MATCH(E$3,tblAllCourses[[#Headers],[Prerequisite 1]:[Prerequisite 7]],0)))</f>
        <v/>
      </c>
      <c r="F20" s="87" t="str" cm="1">
        <f t="array" ref="F20">IF(INDEX(tblAllCourses[[Prerequisite 1]:[Prerequisite 7]],MATCH($A20&amp;"Bus Spec",tblAllCourses[Course Code]&amp;tblAllCourses[Type],0),MATCH(F$3,tblAllCourses[[#Headers],[Prerequisite 1]:[Prerequisite 7]],0))=0,"",INDEX(tblAllCourses[[Prerequisite 1]:[Prerequisite 7]],MATCH($A20&amp;"Bus Spec",tblAllCourses[Course Code]&amp;tblAllCourses[Type],0),MATCH(F$3,tblAllCourses[[#Headers],[Prerequisite 1]:[Prerequisite 7]],0)))</f>
        <v/>
      </c>
      <c r="G20" s="87" t="str" cm="1">
        <f t="array" ref="G20">IF(INDEX(tblAllCourses[[Prerequisite 1]:[Prerequisite 7]],MATCH($A20&amp;"Bus Spec",tblAllCourses[Course Code]&amp;tblAllCourses[Type],0),MATCH(G$3,tblAllCourses[[#Headers],[Prerequisite 1]:[Prerequisite 7]],0))=0,"",INDEX(tblAllCourses[[Prerequisite 1]:[Prerequisite 7]],MATCH($A20&amp;"Bus Spec",tblAllCourses[Course Code]&amp;tblAllCourses[Type],0),MATCH(G$3,tblAllCourses[[#Headers],[Prerequisite 1]:[Prerequisite 7]],0)))</f>
        <v/>
      </c>
      <c r="H20" s="87" t="str" cm="1">
        <f t="array" ref="H20">IF(INDEX(tblAllCourses[[Prerequisite 1]:[Prerequisite 7]],MATCH($A20&amp;"Bus Spec",tblAllCourses[Course Code]&amp;tblAllCourses[Type],0),MATCH(H$3,tblAllCourses[[#Headers],[Prerequisite 1]:[Prerequisite 7]],0))=0,"",INDEX(tblAllCourses[[Prerequisite 1]:[Prerequisite 7]],MATCH($A20&amp;"Bus Spec",tblAllCourses[Course Code]&amp;tblAllCourses[Type],0),MATCH(H$3,tblAllCourses[[#Headers],[Prerequisite 1]:[Prerequisite 7]],0)))</f>
        <v/>
      </c>
      <c r="I20" s="87" t="str" cm="1">
        <f t="array" ref="I20">IF(INDEX(tblAllCourses[[Prerequisite 1]:[Prerequisite 7]],MATCH($A20&amp;"Bus Spec",tblAllCourses[Course Code]&amp;tblAllCourses[Type],0),MATCH(I$3,tblAllCourses[[#Headers],[Prerequisite 1]:[Prerequisite 7]],0))=0,"",INDEX(tblAllCourses[[Prerequisite 1]:[Prerequisite 7]],MATCH($A20&amp;"Bus Spec",tblAllCourses[Course Code]&amp;tblAllCourses[Type],0),MATCH(I$3,tblAllCourses[[#Headers],[Prerequisite 1]:[Prerequisite 7]],0)))</f>
        <v/>
      </c>
      <c r="J20" s="87" t="str" cm="1">
        <f t="array" ref="J20">IF(INDEX(tblAllCourses[[Prerequisite 1]:[Prerequisite 7]],MATCH($A20&amp;"Bus Spec",tblAllCourses[Course Code]&amp;tblAllCourses[Type],0),MATCH(J$3,tblAllCourses[[#Headers],[Prerequisite 1]:[Prerequisite 7]],0))=0,"",INDEX(tblAllCourses[[Prerequisite 1]:[Prerequisite 7]],MATCH($A20&amp;"Bus Spec",tblAllCourses[Course Code]&amp;tblAllCourses[Type],0),MATCH(J$3,tblAllCourses[[#Headers],[Prerequisite 1]:[Prerequisite 7]],0)))</f>
        <v/>
      </c>
      <c r="K20" s="109"/>
      <c r="L20" s="9" t="str">
        <f>_xlfn.IFNA(IF(VLOOKUP(INDEX(DIY!$D$8:$D$83,MATCH(A20,DIY!$A$8:$A$83,0)),Tables!$D$2:$E$11,2,FALSE)&gt;=VLOOKUP($C$2,Tables!$D$2:$E$11,2,FALSE),$L$3,""),"")</f>
        <v/>
      </c>
    </row>
    <row r="21" spans="1:12" s="30" customFormat="1" ht="15.75" customHeight="1" x14ac:dyDescent="0.55000000000000004">
      <c r="A21" s="39" t="s">
        <v>359</v>
      </c>
      <c r="B21" s="38" t="s">
        <v>128</v>
      </c>
      <c r="C21" s="9">
        <f>VLOOKUP(A21,tblAllCourses[[Course Code]:[Credits]],3,FALSE)</f>
        <v>3</v>
      </c>
      <c r="D21" s="87" t="str" cm="1">
        <f t="array" ref="D21">IF(INDEX(tblAllCourses[[Prerequisite 1]:[Prerequisite 7]],MATCH($A21&amp;"Bus Spec",tblAllCourses[Course Code]&amp;tblAllCourses[Type],0),MATCH(D$3,tblAllCourses[[#Headers],[Prerequisite 1]:[Prerequisite 7]],0))=0,"",INDEX(tblAllCourses[[Prerequisite 1]:[Prerequisite 7]],MATCH($A21&amp;"Bus Spec",tblAllCourses[Course Code]&amp;tblAllCourses[Type],0),MATCH(D$3,tblAllCourses[[#Headers],[Prerequisite 1]:[Prerequisite 7]],0)))</f>
        <v/>
      </c>
      <c r="E21" s="87" t="str" cm="1">
        <f t="array" ref="E21">IF(INDEX(tblAllCourses[[Prerequisite 1]:[Prerequisite 7]],MATCH($A21&amp;"Bus Spec",tblAllCourses[Course Code]&amp;tblAllCourses[Type],0),MATCH(E$3,tblAllCourses[[#Headers],[Prerequisite 1]:[Prerequisite 7]],0))=0,"",INDEX(tblAllCourses[[Prerequisite 1]:[Prerequisite 7]],MATCH($A21&amp;"Bus Spec",tblAllCourses[Course Code]&amp;tblAllCourses[Type],0),MATCH(E$3,tblAllCourses[[#Headers],[Prerequisite 1]:[Prerequisite 7]],0)))</f>
        <v/>
      </c>
      <c r="F21" s="87" t="str" cm="1">
        <f t="array" ref="F21">IF(INDEX(tblAllCourses[[Prerequisite 1]:[Prerequisite 7]],MATCH($A21&amp;"Bus Spec",tblAllCourses[Course Code]&amp;tblAllCourses[Type],0),MATCH(F$3,tblAllCourses[[#Headers],[Prerequisite 1]:[Prerequisite 7]],0))=0,"",INDEX(tblAllCourses[[Prerequisite 1]:[Prerequisite 7]],MATCH($A21&amp;"Bus Spec",tblAllCourses[Course Code]&amp;tblAllCourses[Type],0),MATCH(F$3,tblAllCourses[[#Headers],[Prerequisite 1]:[Prerequisite 7]],0)))</f>
        <v/>
      </c>
      <c r="G21" s="87" t="str" cm="1">
        <f t="array" ref="G21">IF(INDEX(tblAllCourses[[Prerequisite 1]:[Prerequisite 7]],MATCH($A21&amp;"Bus Spec",tblAllCourses[Course Code]&amp;tblAllCourses[Type],0),MATCH(G$3,tblAllCourses[[#Headers],[Prerequisite 1]:[Prerequisite 7]],0))=0,"",INDEX(tblAllCourses[[Prerequisite 1]:[Prerequisite 7]],MATCH($A21&amp;"Bus Spec",tblAllCourses[Course Code]&amp;tblAllCourses[Type],0),MATCH(G$3,tblAllCourses[[#Headers],[Prerequisite 1]:[Prerequisite 7]],0)))</f>
        <v/>
      </c>
      <c r="H21" s="87" t="str" cm="1">
        <f t="array" ref="H21">IF(INDEX(tblAllCourses[[Prerequisite 1]:[Prerequisite 7]],MATCH($A21&amp;"Bus Spec",tblAllCourses[Course Code]&amp;tblAllCourses[Type],0),MATCH(H$3,tblAllCourses[[#Headers],[Prerequisite 1]:[Prerequisite 7]],0))=0,"",INDEX(tblAllCourses[[Prerequisite 1]:[Prerequisite 7]],MATCH($A21&amp;"Bus Spec",tblAllCourses[Course Code]&amp;tblAllCourses[Type],0),MATCH(H$3,tblAllCourses[[#Headers],[Prerequisite 1]:[Prerequisite 7]],0)))</f>
        <v/>
      </c>
      <c r="I21" s="87" t="str" cm="1">
        <f t="array" ref="I21">IF(INDEX(tblAllCourses[[Prerequisite 1]:[Prerequisite 7]],MATCH($A21&amp;"Bus Spec",tblAllCourses[Course Code]&amp;tblAllCourses[Type],0),MATCH(I$3,tblAllCourses[[#Headers],[Prerequisite 1]:[Prerequisite 7]],0))=0,"",INDEX(tblAllCourses[[Prerequisite 1]:[Prerequisite 7]],MATCH($A21&amp;"Bus Spec",tblAllCourses[Course Code]&amp;tblAllCourses[Type],0),MATCH(I$3,tblAllCourses[[#Headers],[Prerequisite 1]:[Prerequisite 7]],0)))</f>
        <v/>
      </c>
      <c r="J21" s="87" t="str" cm="1">
        <f t="array" ref="J21">IF(INDEX(tblAllCourses[[Prerequisite 1]:[Prerequisite 7]],MATCH($A21&amp;"Bus Spec",tblAllCourses[Course Code]&amp;tblAllCourses[Type],0),MATCH(J$3,tblAllCourses[[#Headers],[Prerequisite 1]:[Prerequisite 7]],0))=0,"",INDEX(tblAllCourses[[Prerequisite 1]:[Prerequisite 7]],MATCH($A21&amp;"Bus Spec",tblAllCourses[Course Code]&amp;tblAllCourses[Type],0),MATCH(J$3,tblAllCourses[[#Headers],[Prerequisite 1]:[Prerequisite 7]],0)))</f>
        <v/>
      </c>
      <c r="K21" s="109"/>
      <c r="L21" s="9" t="str">
        <f>_xlfn.IFNA(IF(VLOOKUP(INDEX(DIY!$D$8:$D$83,MATCH(A21,DIY!$A$8:$A$83,0)),Tables!$D$2:$E$11,2,FALSE)&gt;=VLOOKUP($C$2,Tables!$D$2:$E$11,2,FALSE),$L$3,""),"")</f>
        <v/>
      </c>
    </row>
    <row r="22" spans="1:12" s="30" customFormat="1" ht="15.75" customHeight="1" x14ac:dyDescent="0.55000000000000004">
      <c r="A22" s="39" t="s">
        <v>360</v>
      </c>
      <c r="B22" s="38" t="s">
        <v>129</v>
      </c>
      <c r="C22" s="9">
        <f>VLOOKUP(A22,tblAllCourses[[Course Code]:[Credits]],3,FALSE)</f>
        <v>3</v>
      </c>
      <c r="D22" s="87" t="str" cm="1">
        <f t="array" ref="D22">IF(INDEX(tblAllCourses[[Prerequisite 1]:[Prerequisite 7]],MATCH($A22&amp;"Bus Spec",tblAllCourses[Course Code]&amp;tblAllCourses[Type],0),MATCH(D$3,tblAllCourses[[#Headers],[Prerequisite 1]:[Prerequisite 7]],0))=0,"",INDEX(tblAllCourses[[Prerequisite 1]:[Prerequisite 7]],MATCH($A22&amp;"Bus Spec",tblAllCourses[Course Code]&amp;tblAllCourses[Type],0),MATCH(D$3,tblAllCourses[[#Headers],[Prerequisite 1]:[Prerequisite 7]],0)))</f>
        <v/>
      </c>
      <c r="E22" s="87" t="str" cm="1">
        <f t="array" ref="E22">IF(INDEX(tblAllCourses[[Prerequisite 1]:[Prerequisite 7]],MATCH($A22&amp;"Bus Spec",tblAllCourses[Course Code]&amp;tblAllCourses[Type],0),MATCH(E$3,tblAllCourses[[#Headers],[Prerequisite 1]:[Prerequisite 7]],0))=0,"",INDEX(tblAllCourses[[Prerequisite 1]:[Prerequisite 7]],MATCH($A22&amp;"Bus Spec",tblAllCourses[Course Code]&amp;tblAllCourses[Type],0),MATCH(E$3,tblAllCourses[[#Headers],[Prerequisite 1]:[Prerequisite 7]],0)))</f>
        <v/>
      </c>
      <c r="F22" s="87" t="str" cm="1">
        <f t="array" ref="F22">IF(INDEX(tblAllCourses[[Prerequisite 1]:[Prerequisite 7]],MATCH($A22&amp;"Bus Spec",tblAllCourses[Course Code]&amp;tblAllCourses[Type],0),MATCH(F$3,tblAllCourses[[#Headers],[Prerequisite 1]:[Prerequisite 7]],0))=0,"",INDEX(tblAllCourses[[Prerequisite 1]:[Prerequisite 7]],MATCH($A22&amp;"Bus Spec",tblAllCourses[Course Code]&amp;tblAllCourses[Type],0),MATCH(F$3,tblAllCourses[[#Headers],[Prerequisite 1]:[Prerequisite 7]],0)))</f>
        <v/>
      </c>
      <c r="G22" s="87" t="str" cm="1">
        <f t="array" ref="G22">IF(INDEX(tblAllCourses[[Prerequisite 1]:[Prerequisite 7]],MATCH($A22&amp;"Bus Spec",tblAllCourses[Course Code]&amp;tblAllCourses[Type],0),MATCH(G$3,tblAllCourses[[#Headers],[Prerequisite 1]:[Prerequisite 7]],0))=0,"",INDEX(tblAllCourses[[Prerequisite 1]:[Prerequisite 7]],MATCH($A22&amp;"Bus Spec",tblAllCourses[Course Code]&amp;tblAllCourses[Type],0),MATCH(G$3,tblAllCourses[[#Headers],[Prerequisite 1]:[Prerequisite 7]],0)))</f>
        <v/>
      </c>
      <c r="H22" s="87" t="str" cm="1">
        <f t="array" ref="H22">IF(INDEX(tblAllCourses[[Prerequisite 1]:[Prerequisite 7]],MATCH($A22&amp;"Bus Spec",tblAllCourses[Course Code]&amp;tblAllCourses[Type],0),MATCH(H$3,tblAllCourses[[#Headers],[Prerequisite 1]:[Prerequisite 7]],0))=0,"",INDEX(tblAllCourses[[Prerequisite 1]:[Prerequisite 7]],MATCH($A22&amp;"Bus Spec",tblAllCourses[Course Code]&amp;tblAllCourses[Type],0),MATCH(H$3,tblAllCourses[[#Headers],[Prerequisite 1]:[Prerequisite 7]],0)))</f>
        <v/>
      </c>
      <c r="I22" s="87" t="str" cm="1">
        <f t="array" ref="I22">IF(INDEX(tblAllCourses[[Prerequisite 1]:[Prerequisite 7]],MATCH($A22&amp;"Bus Spec",tblAllCourses[Course Code]&amp;tblAllCourses[Type],0),MATCH(I$3,tblAllCourses[[#Headers],[Prerequisite 1]:[Prerequisite 7]],0))=0,"",INDEX(tblAllCourses[[Prerequisite 1]:[Prerequisite 7]],MATCH($A22&amp;"Bus Spec",tblAllCourses[Course Code]&amp;tblAllCourses[Type],0),MATCH(I$3,tblAllCourses[[#Headers],[Prerequisite 1]:[Prerequisite 7]],0)))</f>
        <v/>
      </c>
      <c r="J22" s="87" t="str" cm="1">
        <f t="array" ref="J22">IF(INDEX(tblAllCourses[[Prerequisite 1]:[Prerequisite 7]],MATCH($A22&amp;"Bus Spec",tblAllCourses[Course Code]&amp;tblAllCourses[Type],0),MATCH(J$3,tblAllCourses[[#Headers],[Prerequisite 1]:[Prerequisite 7]],0))=0,"",INDEX(tblAllCourses[[Prerequisite 1]:[Prerequisite 7]],MATCH($A22&amp;"Bus Spec",tblAllCourses[Course Code]&amp;tblAllCourses[Type],0),MATCH(J$3,tblAllCourses[[#Headers],[Prerequisite 1]:[Prerequisite 7]],0)))</f>
        <v/>
      </c>
      <c r="K22" s="109"/>
      <c r="L22" s="9" t="str">
        <f>_xlfn.IFNA(IF(VLOOKUP(INDEX(DIY!$D$8:$D$83,MATCH(A22,DIY!$A$8:$A$83,0)),Tables!$D$2:$E$11,2,FALSE)&gt;=VLOOKUP($C$2,Tables!$D$2:$E$11,2,FALSE),$L$3,""),"")</f>
        <v/>
      </c>
    </row>
    <row r="23" spans="1:12" s="30" customFormat="1" ht="15.75" customHeight="1" x14ac:dyDescent="0.55000000000000004">
      <c r="A23" s="39" t="s">
        <v>361</v>
      </c>
      <c r="B23" s="38" t="s">
        <v>130</v>
      </c>
      <c r="C23" s="9">
        <f>VLOOKUP(A23,tblAllCourses[[Course Code]:[Credits]],3,FALSE)</f>
        <v>3</v>
      </c>
      <c r="D23" s="87" t="str" cm="1">
        <f t="array" ref="D23">IF(INDEX(tblAllCourses[[Prerequisite 1]:[Prerequisite 7]],MATCH($A23&amp;"Bus Spec",tblAllCourses[Course Code]&amp;tblAllCourses[Type],0),MATCH(D$3,tblAllCourses[[#Headers],[Prerequisite 1]:[Prerequisite 7]],0))=0,"",INDEX(tblAllCourses[[Prerequisite 1]:[Prerequisite 7]],MATCH($A23&amp;"Bus Spec",tblAllCourses[Course Code]&amp;tblAllCourses[Type],0),MATCH(D$3,tblAllCourses[[#Headers],[Prerequisite 1]:[Prerequisite 7]],0)))</f>
        <v>Senior Standing</v>
      </c>
      <c r="E23" s="87" t="str" cm="1">
        <f t="array" ref="E23">IF(INDEX(tblAllCourses[[Prerequisite 1]:[Prerequisite 7]],MATCH($A23&amp;"Bus Spec",tblAllCourses[Course Code]&amp;tblAllCourses[Type],0),MATCH(E$3,tblAllCourses[[#Headers],[Prerequisite 1]:[Prerequisite 7]],0))=0,"",INDEX(tblAllCourses[[Prerequisite 1]:[Prerequisite 7]],MATCH($A23&amp;"Bus Spec",tblAllCourses[Course Code]&amp;tblAllCourses[Type],0),MATCH(E$3,tblAllCourses[[#Headers],[Prerequisite 1]:[Prerequisite 7]],0)))</f>
        <v/>
      </c>
      <c r="F23" s="87" t="str" cm="1">
        <f t="array" ref="F23">IF(INDEX(tblAllCourses[[Prerequisite 1]:[Prerequisite 7]],MATCH($A23&amp;"Bus Spec",tblAllCourses[Course Code]&amp;tblAllCourses[Type],0),MATCH(F$3,tblAllCourses[[#Headers],[Prerequisite 1]:[Prerequisite 7]],0))=0,"",INDEX(tblAllCourses[[Prerequisite 1]:[Prerequisite 7]],MATCH($A23&amp;"Bus Spec",tblAllCourses[Course Code]&amp;tblAllCourses[Type],0),MATCH(F$3,tblAllCourses[[#Headers],[Prerequisite 1]:[Prerequisite 7]],0)))</f>
        <v/>
      </c>
      <c r="G23" s="87" t="str" cm="1">
        <f t="array" ref="G23">IF(INDEX(tblAllCourses[[Prerequisite 1]:[Prerequisite 7]],MATCH($A23&amp;"Bus Spec",tblAllCourses[Course Code]&amp;tblAllCourses[Type],0),MATCH(G$3,tblAllCourses[[#Headers],[Prerequisite 1]:[Prerequisite 7]],0))=0,"",INDEX(tblAllCourses[[Prerequisite 1]:[Prerequisite 7]],MATCH($A23&amp;"Bus Spec",tblAllCourses[Course Code]&amp;tblAllCourses[Type],0),MATCH(G$3,tblAllCourses[[#Headers],[Prerequisite 1]:[Prerequisite 7]],0)))</f>
        <v/>
      </c>
      <c r="H23" s="87" t="str" cm="1">
        <f t="array" ref="H23">IF(INDEX(tblAllCourses[[Prerequisite 1]:[Prerequisite 7]],MATCH($A23&amp;"Bus Spec",tblAllCourses[Course Code]&amp;tblAllCourses[Type],0),MATCH(H$3,tblAllCourses[[#Headers],[Prerequisite 1]:[Prerequisite 7]],0))=0,"",INDEX(tblAllCourses[[Prerequisite 1]:[Prerequisite 7]],MATCH($A23&amp;"Bus Spec",tblAllCourses[Course Code]&amp;tblAllCourses[Type],0),MATCH(H$3,tblAllCourses[[#Headers],[Prerequisite 1]:[Prerequisite 7]],0)))</f>
        <v/>
      </c>
      <c r="I23" s="87" t="str" cm="1">
        <f t="array" ref="I23">IF(INDEX(tblAllCourses[[Prerequisite 1]:[Prerequisite 7]],MATCH($A23&amp;"Bus Spec",tblAllCourses[Course Code]&amp;tblAllCourses[Type],0),MATCH(I$3,tblAllCourses[[#Headers],[Prerequisite 1]:[Prerequisite 7]],0))=0,"",INDEX(tblAllCourses[[Prerequisite 1]:[Prerequisite 7]],MATCH($A23&amp;"Bus Spec",tblAllCourses[Course Code]&amp;tblAllCourses[Type],0),MATCH(I$3,tblAllCourses[[#Headers],[Prerequisite 1]:[Prerequisite 7]],0)))</f>
        <v/>
      </c>
      <c r="J23" s="87" t="str" cm="1">
        <f t="array" ref="J23">IF(INDEX(tblAllCourses[[Prerequisite 1]:[Prerequisite 7]],MATCH($A23&amp;"Bus Spec",tblAllCourses[Course Code]&amp;tblAllCourses[Type],0),MATCH(J$3,tblAllCourses[[#Headers],[Prerequisite 1]:[Prerequisite 7]],0))=0,"",INDEX(tblAllCourses[[Prerequisite 1]:[Prerequisite 7]],MATCH($A23&amp;"Bus Spec",tblAllCourses[Course Code]&amp;tblAllCourses[Type],0),MATCH(J$3,tblAllCourses[[#Headers],[Prerequisite 1]:[Prerequisite 7]],0)))</f>
        <v/>
      </c>
      <c r="K23" s="109"/>
      <c r="L23" s="9" t="str">
        <f>_xlfn.IFNA(IF(VLOOKUP(INDEX(DIY!$D$8:$D$83,MATCH(A23,DIY!$A$8:$A$83,0)),Tables!$D$2:$E$11,2,FALSE)&gt;=VLOOKUP($C$2,Tables!$D$2:$E$11,2,FALSE),$L$3,""),"")</f>
        <v/>
      </c>
    </row>
    <row r="24" spans="1:12" s="30" customFormat="1" ht="15.75" customHeight="1" x14ac:dyDescent="0.55000000000000004">
      <c r="A24" s="39" t="s">
        <v>362</v>
      </c>
      <c r="B24" s="38" t="s">
        <v>131</v>
      </c>
      <c r="C24" s="9">
        <f>VLOOKUP(A24,tblAllCourses[[Course Code]:[Credits]],3,FALSE)</f>
        <v>3</v>
      </c>
      <c r="D24" s="87" t="str" cm="1">
        <f t="array" ref="D24">IF(INDEX(tblAllCourses[[Prerequisite 1]:[Prerequisite 7]],MATCH($A24&amp;"Bus Spec",tblAllCourses[Course Code]&amp;tblAllCourses[Type],0),MATCH(D$3,tblAllCourses[[#Headers],[Prerequisite 1]:[Prerequisite 7]],0))=0,"",INDEX(tblAllCourses[[Prerequisite 1]:[Prerequisite 7]],MATCH($A24&amp;"Bus Spec",tblAllCourses[Course Code]&amp;tblAllCourses[Type],0),MATCH(D$3,tblAllCourses[[#Headers],[Prerequisite 1]:[Prerequisite 7]],0)))</f>
        <v/>
      </c>
      <c r="E24" s="87" t="str" cm="1">
        <f t="array" ref="E24">IF(INDEX(tblAllCourses[[Prerequisite 1]:[Prerequisite 7]],MATCH($A24&amp;"Bus Spec",tblAllCourses[Course Code]&amp;tblAllCourses[Type],0),MATCH(E$3,tblAllCourses[[#Headers],[Prerequisite 1]:[Prerequisite 7]],0))=0,"",INDEX(tblAllCourses[[Prerequisite 1]:[Prerequisite 7]],MATCH($A24&amp;"Bus Spec",tblAllCourses[Course Code]&amp;tblAllCourses[Type],0),MATCH(E$3,tblAllCourses[[#Headers],[Prerequisite 1]:[Prerequisite 7]],0)))</f>
        <v/>
      </c>
      <c r="F24" s="87" t="str" cm="1">
        <f t="array" ref="F24">IF(INDEX(tblAllCourses[[Prerequisite 1]:[Prerequisite 7]],MATCH($A24&amp;"Bus Spec",tblAllCourses[Course Code]&amp;tblAllCourses[Type],0),MATCH(F$3,tblAllCourses[[#Headers],[Prerequisite 1]:[Prerequisite 7]],0))=0,"",INDEX(tblAllCourses[[Prerequisite 1]:[Prerequisite 7]],MATCH($A24&amp;"Bus Spec",tblAllCourses[Course Code]&amp;tblAllCourses[Type],0),MATCH(F$3,tblAllCourses[[#Headers],[Prerequisite 1]:[Prerequisite 7]],0)))</f>
        <v/>
      </c>
      <c r="G24" s="87" t="str" cm="1">
        <f t="array" ref="G24">IF(INDEX(tblAllCourses[[Prerequisite 1]:[Prerequisite 7]],MATCH($A24&amp;"Bus Spec",tblAllCourses[Course Code]&amp;tblAllCourses[Type],0),MATCH(G$3,tblAllCourses[[#Headers],[Prerequisite 1]:[Prerequisite 7]],0))=0,"",INDEX(tblAllCourses[[Prerequisite 1]:[Prerequisite 7]],MATCH($A24&amp;"Bus Spec",tblAllCourses[Course Code]&amp;tblAllCourses[Type],0),MATCH(G$3,tblAllCourses[[#Headers],[Prerequisite 1]:[Prerequisite 7]],0)))</f>
        <v/>
      </c>
      <c r="H24" s="87" t="str" cm="1">
        <f t="array" ref="H24">IF(INDEX(tblAllCourses[[Prerequisite 1]:[Prerequisite 7]],MATCH($A24&amp;"Bus Spec",tblAllCourses[Course Code]&amp;tblAllCourses[Type],0),MATCH(H$3,tblAllCourses[[#Headers],[Prerequisite 1]:[Prerequisite 7]],0))=0,"",INDEX(tblAllCourses[[Prerequisite 1]:[Prerequisite 7]],MATCH($A24&amp;"Bus Spec",tblAllCourses[Course Code]&amp;tblAllCourses[Type],0),MATCH(H$3,tblAllCourses[[#Headers],[Prerequisite 1]:[Prerequisite 7]],0)))</f>
        <v/>
      </c>
      <c r="I24" s="87" t="str" cm="1">
        <f t="array" ref="I24">IF(INDEX(tblAllCourses[[Prerequisite 1]:[Prerequisite 7]],MATCH($A24&amp;"Bus Spec",tblAllCourses[Course Code]&amp;tblAllCourses[Type],0),MATCH(I$3,tblAllCourses[[#Headers],[Prerequisite 1]:[Prerequisite 7]],0))=0,"",INDEX(tblAllCourses[[Prerequisite 1]:[Prerequisite 7]],MATCH($A24&amp;"Bus Spec",tblAllCourses[Course Code]&amp;tblAllCourses[Type],0),MATCH(I$3,tblAllCourses[[#Headers],[Prerequisite 1]:[Prerequisite 7]],0)))</f>
        <v/>
      </c>
      <c r="J24" s="87" t="str" cm="1">
        <f t="array" ref="J24">IF(INDEX(tblAllCourses[[Prerequisite 1]:[Prerequisite 7]],MATCH($A24&amp;"Bus Spec",tblAllCourses[Course Code]&amp;tblAllCourses[Type],0),MATCH(J$3,tblAllCourses[[#Headers],[Prerequisite 1]:[Prerequisite 7]],0))=0,"",INDEX(tblAllCourses[[Prerequisite 1]:[Prerequisite 7]],MATCH($A24&amp;"Bus Spec",tblAllCourses[Course Code]&amp;tblAllCourses[Type],0),MATCH(J$3,tblAllCourses[[#Headers],[Prerequisite 1]:[Prerequisite 7]],0)))</f>
        <v/>
      </c>
      <c r="K24" s="109"/>
      <c r="L24" s="9" t="str">
        <f>_xlfn.IFNA(IF(VLOOKUP(INDEX(DIY!$D$8:$D$83,MATCH(A24,DIY!$A$8:$A$83,0)),Tables!$D$2:$E$11,2,FALSE)&gt;=VLOOKUP($C$2,Tables!$D$2:$E$11,2,FALSE),$L$3,""),"")</f>
        <v/>
      </c>
    </row>
    <row r="25" spans="1:12" s="30" customFormat="1" ht="15.75" customHeight="1" x14ac:dyDescent="0.55000000000000004">
      <c r="A25" s="39" t="s">
        <v>363</v>
      </c>
      <c r="B25" s="38" t="s">
        <v>132</v>
      </c>
      <c r="C25" s="9">
        <f>VLOOKUP(A25,tblAllCourses[[Course Code]:[Credits]],3,FALSE)</f>
        <v>3</v>
      </c>
      <c r="D25" s="87" t="str" cm="1">
        <f t="array" ref="D25">IF(INDEX(tblAllCourses[[Prerequisite 1]:[Prerequisite 7]],MATCH($A25&amp;"Bus Spec",tblAllCourses[Course Code]&amp;tblAllCourses[Type],0),MATCH(D$3,tblAllCourses[[#Headers],[Prerequisite 1]:[Prerequisite 7]],0))=0,"",INDEX(tblAllCourses[[Prerequisite 1]:[Prerequisite 7]],MATCH($A25&amp;"Bus Spec",tblAllCourses[Course Code]&amp;tblAllCourses[Type],0),MATCH(D$3,tblAllCourses[[#Headers],[Prerequisite 1]:[Prerequisite 7]],0)))</f>
        <v/>
      </c>
      <c r="E25" s="87" t="str" cm="1">
        <f t="array" ref="E25">IF(INDEX(tblAllCourses[[Prerequisite 1]:[Prerequisite 7]],MATCH($A25&amp;"Bus Spec",tblAllCourses[Course Code]&amp;tblAllCourses[Type],0),MATCH(E$3,tblAllCourses[[#Headers],[Prerequisite 1]:[Prerequisite 7]],0))=0,"",INDEX(tblAllCourses[[Prerequisite 1]:[Prerequisite 7]],MATCH($A25&amp;"Bus Spec",tblAllCourses[Course Code]&amp;tblAllCourses[Type],0),MATCH(E$3,tblAllCourses[[#Headers],[Prerequisite 1]:[Prerequisite 7]],0)))</f>
        <v/>
      </c>
      <c r="F25" s="87" t="str" cm="1">
        <f t="array" ref="F25">IF(INDEX(tblAllCourses[[Prerequisite 1]:[Prerequisite 7]],MATCH($A25&amp;"Bus Spec",tblAllCourses[Course Code]&amp;tblAllCourses[Type],0),MATCH(F$3,tblAllCourses[[#Headers],[Prerequisite 1]:[Prerequisite 7]],0))=0,"",INDEX(tblAllCourses[[Prerequisite 1]:[Prerequisite 7]],MATCH($A25&amp;"Bus Spec",tblAllCourses[Course Code]&amp;tblAllCourses[Type],0),MATCH(F$3,tblAllCourses[[#Headers],[Prerequisite 1]:[Prerequisite 7]],0)))</f>
        <v/>
      </c>
      <c r="G25" s="87" t="str" cm="1">
        <f t="array" ref="G25">IF(INDEX(tblAllCourses[[Prerequisite 1]:[Prerequisite 7]],MATCH($A25&amp;"Bus Spec",tblAllCourses[Course Code]&amp;tblAllCourses[Type],0),MATCH(G$3,tblAllCourses[[#Headers],[Prerequisite 1]:[Prerequisite 7]],0))=0,"",INDEX(tblAllCourses[[Prerequisite 1]:[Prerequisite 7]],MATCH($A25&amp;"Bus Spec",tblAllCourses[Course Code]&amp;tblAllCourses[Type],0),MATCH(G$3,tblAllCourses[[#Headers],[Prerequisite 1]:[Prerequisite 7]],0)))</f>
        <v/>
      </c>
      <c r="H25" s="87" t="str" cm="1">
        <f t="array" ref="H25">IF(INDEX(tblAllCourses[[Prerequisite 1]:[Prerequisite 7]],MATCH($A25&amp;"Bus Spec",tblAllCourses[Course Code]&amp;tblAllCourses[Type],0),MATCH(H$3,tblAllCourses[[#Headers],[Prerequisite 1]:[Prerequisite 7]],0))=0,"",INDEX(tblAllCourses[[Prerequisite 1]:[Prerequisite 7]],MATCH($A25&amp;"Bus Spec",tblAllCourses[Course Code]&amp;tblAllCourses[Type],0),MATCH(H$3,tblAllCourses[[#Headers],[Prerequisite 1]:[Prerequisite 7]],0)))</f>
        <v/>
      </c>
      <c r="I25" s="87" t="str" cm="1">
        <f t="array" ref="I25">IF(INDEX(tblAllCourses[[Prerequisite 1]:[Prerequisite 7]],MATCH($A25&amp;"Bus Spec",tblAllCourses[Course Code]&amp;tblAllCourses[Type],0),MATCH(I$3,tblAllCourses[[#Headers],[Prerequisite 1]:[Prerequisite 7]],0))=0,"",INDEX(tblAllCourses[[Prerequisite 1]:[Prerequisite 7]],MATCH($A25&amp;"Bus Spec",tblAllCourses[Course Code]&amp;tblAllCourses[Type],0),MATCH(I$3,tblAllCourses[[#Headers],[Prerequisite 1]:[Prerequisite 7]],0)))</f>
        <v/>
      </c>
      <c r="J25" s="87" t="str" cm="1">
        <f t="array" ref="J25">IF(INDEX(tblAllCourses[[Prerequisite 1]:[Prerequisite 7]],MATCH($A25&amp;"Bus Spec",tblAllCourses[Course Code]&amp;tblAllCourses[Type],0),MATCH(J$3,tblAllCourses[[#Headers],[Prerequisite 1]:[Prerequisite 7]],0))=0,"",INDEX(tblAllCourses[[Prerequisite 1]:[Prerequisite 7]],MATCH($A25&amp;"Bus Spec",tblAllCourses[Course Code]&amp;tblAllCourses[Type],0),MATCH(J$3,tblAllCourses[[#Headers],[Prerequisite 1]:[Prerequisite 7]],0)))</f>
        <v/>
      </c>
      <c r="K25" s="109"/>
      <c r="L25" s="9" t="str">
        <f>_xlfn.IFNA(IF(VLOOKUP(INDEX(DIY!$D$8:$D$83,MATCH(A25,DIY!$A$8:$A$83,0)),Tables!$D$2:$E$11,2,FALSE)&gt;=VLOOKUP($C$2,Tables!$D$2:$E$11,2,FALSE),$L$3,""),"")</f>
        <v/>
      </c>
    </row>
    <row r="26" spans="1:12" s="30" customFormat="1" ht="15.75" customHeight="1" x14ac:dyDescent="0.55000000000000004">
      <c r="A26" s="203" t="s">
        <v>143</v>
      </c>
      <c r="B26" s="203"/>
      <c r="C26" s="133" t="str">
        <f>IF(COUNTIF(L27:L36,L$3)=10,L$3,"")</f>
        <v/>
      </c>
      <c r="D26" s="92"/>
      <c r="E26" s="92"/>
      <c r="F26" s="92"/>
      <c r="G26" s="92"/>
      <c r="H26" s="92"/>
      <c r="I26" s="92"/>
      <c r="J26" s="92"/>
      <c r="K26" s="109"/>
      <c r="L26" s="9" t="str">
        <f>_xlfn.IFNA(IF(VLOOKUP(INDEX(DIY!$D$8:$D$83,MATCH(A26,DIY!$A$8:$A$83,0)),Tables!$D$2:$E$11,2,FALSE)&gt;=VLOOKUP($C$2,Tables!$D$2:$E$11,2,FALSE),$L$3,""),"")</f>
        <v/>
      </c>
    </row>
    <row r="27" spans="1:12" s="30" customFormat="1" ht="15.75" customHeight="1" x14ac:dyDescent="0.55000000000000004">
      <c r="A27" s="39" t="s">
        <v>1093</v>
      </c>
      <c r="B27" s="39" t="s">
        <v>134</v>
      </c>
      <c r="C27" s="9">
        <f>VLOOKUP(A27,tblAllCourses[[Course Code]:[Credits]],3,FALSE)</f>
        <v>3</v>
      </c>
      <c r="D27" s="87" cm="1">
        <f t="array" ref="D27">IF(INDEX(tblAllCourses[[Prerequisite 1]:[Prerequisite 7]],MATCH($A27&amp;"Bus Spec",tblAllCourses[Course Code]&amp;tblAllCourses[Type],0),MATCH(D$3,tblAllCourses[[#Headers],[Prerequisite 1]:[Prerequisite 7]],0))=0,"",INDEX(tblAllCourses[[Prerequisite 1]:[Prerequisite 7]],MATCH($A27&amp;"Bus Spec",tblAllCourses[Course Code]&amp;tblAllCourses[Type],0),MATCH(D$3,tblAllCourses[[#Headers],[Prerequisite 1]:[Prerequisite 7]],0)))</f>
        <v>80</v>
      </c>
      <c r="E27" s="87" t="str" cm="1">
        <f t="array" ref="E27">IF(INDEX(tblAllCourses[[Prerequisite 1]:[Prerequisite 7]],MATCH($A27&amp;"Bus Spec",tblAllCourses[Course Code]&amp;tblAllCourses[Type],0),MATCH(E$3,tblAllCourses[[#Headers],[Prerequisite 1]:[Prerequisite 7]],0))=0,"",INDEX(tblAllCourses[[Prerequisite 1]:[Prerequisite 7]],MATCH($A27&amp;"Bus Spec",tblAllCourses[Course Code]&amp;tblAllCourses[Type],0),MATCH(E$3,tblAllCourses[[#Headers],[Prerequisite 1]:[Prerequisite 7]],0)))</f>
        <v>BBA2103</v>
      </c>
      <c r="F27" s="87" t="str" cm="1">
        <f t="array" ref="F27">IF(INDEX(tblAllCourses[[Prerequisite 1]:[Prerequisite 7]],MATCH($A27&amp;"Bus Spec",tblAllCourses[Course Code]&amp;tblAllCourses[Type],0),MATCH(F$3,tblAllCourses[[#Headers],[Prerequisite 1]:[Prerequisite 7]],0))=0,"",INDEX(tblAllCourses[[Prerequisite 1]:[Prerequisite 7]],MATCH($A27&amp;"Bus Spec",tblAllCourses[Course Code]&amp;tblAllCourses[Type],0),MATCH(F$3,tblAllCourses[[#Headers],[Prerequisite 1]:[Prerequisite 7]],0)))</f>
        <v/>
      </c>
      <c r="G27" s="87" t="str" cm="1">
        <f t="array" ref="G27">IF(INDEX(tblAllCourses[[Prerequisite 1]:[Prerequisite 7]],MATCH($A27&amp;"Bus Spec",tblAllCourses[Course Code]&amp;tblAllCourses[Type],0),MATCH(G$3,tblAllCourses[[#Headers],[Prerequisite 1]:[Prerequisite 7]],0))=0,"",INDEX(tblAllCourses[[Prerequisite 1]:[Prerequisite 7]],MATCH($A27&amp;"Bus Spec",tblAllCourses[Course Code]&amp;tblAllCourses[Type],0),MATCH(G$3,tblAllCourses[[#Headers],[Prerequisite 1]:[Prerequisite 7]],0)))</f>
        <v/>
      </c>
      <c r="H27" s="87" t="str" cm="1">
        <f t="array" ref="H27">IF(INDEX(tblAllCourses[[Prerequisite 1]:[Prerequisite 7]],MATCH($A27&amp;"Bus Spec",tblAllCourses[Course Code]&amp;tblAllCourses[Type],0),MATCH(H$3,tblAllCourses[[#Headers],[Prerequisite 1]:[Prerequisite 7]],0))=0,"",INDEX(tblAllCourses[[Prerequisite 1]:[Prerequisite 7]],MATCH($A27&amp;"Bus Spec",tblAllCourses[Course Code]&amp;tblAllCourses[Type],0),MATCH(H$3,tblAllCourses[[#Headers],[Prerequisite 1]:[Prerequisite 7]],0)))</f>
        <v/>
      </c>
      <c r="I27" s="87" t="str" cm="1">
        <f t="array" ref="I27">IF(INDEX(tblAllCourses[[Prerequisite 1]:[Prerequisite 7]],MATCH($A27&amp;"Bus Spec",tblAllCourses[Course Code]&amp;tblAllCourses[Type],0),MATCH(I$3,tblAllCourses[[#Headers],[Prerequisite 1]:[Prerequisite 7]],0))=0,"",INDEX(tblAllCourses[[Prerequisite 1]:[Prerequisite 7]],MATCH($A27&amp;"Bus Spec",tblAllCourses[Course Code]&amp;tblAllCourses[Type],0),MATCH(I$3,tblAllCourses[[#Headers],[Prerequisite 1]:[Prerequisite 7]],0)))</f>
        <v/>
      </c>
      <c r="J27" s="87" t="str" cm="1">
        <f t="array" ref="J27">IF(INDEX(tblAllCourses[[Prerequisite 1]:[Prerequisite 7]],MATCH($A27&amp;"Bus Spec",tblAllCourses[Course Code]&amp;tblAllCourses[Type],0),MATCH(J$3,tblAllCourses[[#Headers],[Prerequisite 1]:[Prerequisite 7]],0))=0,"",INDEX(tblAllCourses[[Prerequisite 1]:[Prerequisite 7]],MATCH($A27&amp;"Bus Spec",tblAllCourses[Course Code]&amp;tblAllCourses[Type],0),MATCH(J$3,tblAllCourses[[#Headers],[Prerequisite 1]:[Prerequisite 7]],0)))</f>
        <v/>
      </c>
      <c r="K27" s="109"/>
      <c r="L27" s="9" t="str">
        <f>_xlfn.IFNA(IF(VLOOKUP(INDEX(DIY!$D$8:$D$83,MATCH(A27,DIY!$A$8:$A$83,0)),Tables!$D$2:$E$11,2,FALSE)&gt;=VLOOKUP($C$2,Tables!$D$2:$E$11,2,FALSE),$L$3,""),"")</f>
        <v/>
      </c>
    </row>
    <row r="28" spans="1:12" s="30" customFormat="1" ht="15.75" customHeight="1" x14ac:dyDescent="0.55000000000000004">
      <c r="A28" s="39" t="s">
        <v>364</v>
      </c>
      <c r="B28" s="39" t="s">
        <v>135</v>
      </c>
      <c r="C28" s="9">
        <f>VLOOKUP(A28,tblAllCourses[[Course Code]:[Credits]],3,FALSE)</f>
        <v>3</v>
      </c>
      <c r="D28" s="87" t="str" cm="1">
        <f t="array" ref="D28">IF(INDEX(tblAllCourses[[Prerequisite 1]:[Prerequisite 7]],MATCH($A28&amp;"Bus Spec",tblAllCourses[Course Code]&amp;tblAllCourses[Type],0),MATCH(D$3,tblAllCourses[[#Headers],[Prerequisite 1]:[Prerequisite 7]],0))=0,"",INDEX(tblAllCourses[[Prerequisite 1]:[Prerequisite 7]],MATCH($A28&amp;"Bus Spec",tblAllCourses[Course Code]&amp;tblAllCourses[Type],0),MATCH(D$3,tblAllCourses[[#Headers],[Prerequisite 1]:[Prerequisite 7]],0)))</f>
        <v>BBA2103</v>
      </c>
      <c r="E28" s="87" t="str" cm="1">
        <f t="array" ref="E28">IF(INDEX(tblAllCourses[[Prerequisite 1]:[Prerequisite 7]],MATCH($A28&amp;"Bus Spec",tblAllCourses[Course Code]&amp;tblAllCourses[Type],0),MATCH(E$3,tblAllCourses[[#Headers],[Prerequisite 1]:[Prerequisite 7]],0))=0,"",INDEX(tblAllCourses[[Prerequisite 1]:[Prerequisite 7]],MATCH($A28&amp;"Bus Spec",tblAllCourses[Course Code]&amp;tblAllCourses[Type],0),MATCH(E$3,tblAllCourses[[#Headers],[Prerequisite 1]:[Prerequisite 7]],0)))</f>
        <v/>
      </c>
      <c r="F28" s="87" t="str" cm="1">
        <f t="array" ref="F28">IF(INDEX(tblAllCourses[[Prerequisite 1]:[Prerequisite 7]],MATCH($A28&amp;"Bus Spec",tblAllCourses[Course Code]&amp;tblAllCourses[Type],0),MATCH(F$3,tblAllCourses[[#Headers],[Prerequisite 1]:[Prerequisite 7]],0))=0,"",INDEX(tblAllCourses[[Prerequisite 1]:[Prerequisite 7]],MATCH($A28&amp;"Bus Spec",tblAllCourses[Course Code]&amp;tblAllCourses[Type],0),MATCH(F$3,tblAllCourses[[#Headers],[Prerequisite 1]:[Prerequisite 7]],0)))</f>
        <v/>
      </c>
      <c r="G28" s="87" t="str" cm="1">
        <f t="array" ref="G28">IF(INDEX(tblAllCourses[[Prerequisite 1]:[Prerequisite 7]],MATCH($A28&amp;"Bus Spec",tblAllCourses[Course Code]&amp;tblAllCourses[Type],0),MATCH(G$3,tblAllCourses[[#Headers],[Prerequisite 1]:[Prerequisite 7]],0))=0,"",INDEX(tblAllCourses[[Prerequisite 1]:[Prerequisite 7]],MATCH($A28&amp;"Bus Spec",tblAllCourses[Course Code]&amp;tblAllCourses[Type],0),MATCH(G$3,tblAllCourses[[#Headers],[Prerequisite 1]:[Prerequisite 7]],0)))</f>
        <v/>
      </c>
      <c r="H28" s="87" t="str" cm="1">
        <f t="array" ref="H28">IF(INDEX(tblAllCourses[[Prerequisite 1]:[Prerequisite 7]],MATCH($A28&amp;"Bus Spec",tblAllCourses[Course Code]&amp;tblAllCourses[Type],0),MATCH(H$3,tblAllCourses[[#Headers],[Prerequisite 1]:[Prerequisite 7]],0))=0,"",INDEX(tblAllCourses[[Prerequisite 1]:[Prerequisite 7]],MATCH($A28&amp;"Bus Spec",tblAllCourses[Course Code]&amp;tblAllCourses[Type],0),MATCH(H$3,tblAllCourses[[#Headers],[Prerequisite 1]:[Prerequisite 7]],0)))</f>
        <v/>
      </c>
      <c r="I28" s="87" t="str" cm="1">
        <f t="array" ref="I28">IF(INDEX(tblAllCourses[[Prerequisite 1]:[Prerequisite 7]],MATCH($A28&amp;"Bus Spec",tblAllCourses[Course Code]&amp;tblAllCourses[Type],0),MATCH(I$3,tblAllCourses[[#Headers],[Prerequisite 1]:[Prerequisite 7]],0))=0,"",INDEX(tblAllCourses[[Prerequisite 1]:[Prerequisite 7]],MATCH($A28&amp;"Bus Spec",tblAllCourses[Course Code]&amp;tblAllCourses[Type],0),MATCH(I$3,tblAllCourses[[#Headers],[Prerequisite 1]:[Prerequisite 7]],0)))</f>
        <v/>
      </c>
      <c r="J28" s="87" t="str" cm="1">
        <f t="array" ref="J28">IF(INDEX(tblAllCourses[[Prerequisite 1]:[Prerequisite 7]],MATCH($A28&amp;"Bus Spec",tblAllCourses[Course Code]&amp;tblAllCourses[Type],0),MATCH(J$3,tblAllCourses[[#Headers],[Prerequisite 1]:[Prerequisite 7]],0))=0,"",INDEX(tblAllCourses[[Prerequisite 1]:[Prerequisite 7]],MATCH($A28&amp;"Bus Spec",tblAllCourses[Course Code]&amp;tblAllCourses[Type],0),MATCH(J$3,tblAllCourses[[#Headers],[Prerequisite 1]:[Prerequisite 7]],0)))</f>
        <v/>
      </c>
      <c r="K28" s="109"/>
      <c r="L28" s="9" t="str">
        <f>_xlfn.IFNA(IF(VLOOKUP(INDEX(DIY!$D$8:$D$83,MATCH(A28,DIY!$A$8:$A$83,0)),Tables!$D$2:$E$11,2,FALSE)&gt;=VLOOKUP($C$2,Tables!$D$2:$E$11,2,FALSE),$L$3,""),"")</f>
        <v/>
      </c>
    </row>
    <row r="29" spans="1:12" s="30" customFormat="1" ht="15.75" customHeight="1" x14ac:dyDescent="0.55000000000000004">
      <c r="A29" s="39" t="s">
        <v>365</v>
      </c>
      <c r="B29" s="39" t="s">
        <v>136</v>
      </c>
      <c r="C29" s="9">
        <f>VLOOKUP(A29,tblAllCourses[[Course Code]:[Credits]],3,FALSE)</f>
        <v>3</v>
      </c>
      <c r="D29" s="87" t="str" cm="1">
        <f t="array" ref="D29">IF(INDEX(tblAllCourses[[Prerequisite 1]:[Prerequisite 7]],MATCH($A29&amp;"Bus Spec",tblAllCourses[Course Code]&amp;tblAllCourses[Type],0),MATCH(D$3,tblAllCourses[[#Headers],[Prerequisite 1]:[Prerequisite 7]],0))=0,"",INDEX(tblAllCourses[[Prerequisite 1]:[Prerequisite 7]],MATCH($A29&amp;"Bus Spec",tblAllCourses[Course Code]&amp;tblAllCourses[Type],0),MATCH(D$3,tblAllCourses[[#Headers],[Prerequisite 1]:[Prerequisite 7]],0)))</f>
        <v>BBA2103</v>
      </c>
      <c r="E29" s="87" t="str" cm="1">
        <f t="array" ref="E29">IF(INDEX(tblAllCourses[[Prerequisite 1]:[Prerequisite 7]],MATCH($A29&amp;"Bus Spec",tblAllCourses[Course Code]&amp;tblAllCourses[Type],0),MATCH(E$3,tblAllCourses[[#Headers],[Prerequisite 1]:[Prerequisite 7]],0))=0,"",INDEX(tblAllCourses[[Prerequisite 1]:[Prerequisite 7]],MATCH($A29&amp;"Bus Spec",tblAllCourses[Course Code]&amp;tblAllCourses[Type],0),MATCH(E$3,tblAllCourses[[#Headers],[Prerequisite 1]:[Prerequisite 7]],0)))</f>
        <v/>
      </c>
      <c r="F29" s="87" t="str" cm="1">
        <f t="array" ref="F29">IF(INDEX(tblAllCourses[[Prerequisite 1]:[Prerequisite 7]],MATCH($A29&amp;"Bus Spec",tblAllCourses[Course Code]&amp;tblAllCourses[Type],0),MATCH(F$3,tblAllCourses[[#Headers],[Prerequisite 1]:[Prerequisite 7]],0))=0,"",INDEX(tblAllCourses[[Prerequisite 1]:[Prerequisite 7]],MATCH($A29&amp;"Bus Spec",tblAllCourses[Course Code]&amp;tblAllCourses[Type],0),MATCH(F$3,tblAllCourses[[#Headers],[Prerequisite 1]:[Prerequisite 7]],0)))</f>
        <v/>
      </c>
      <c r="G29" s="87" t="str" cm="1">
        <f t="array" ref="G29">IF(INDEX(tblAllCourses[[Prerequisite 1]:[Prerequisite 7]],MATCH($A29&amp;"Bus Spec",tblAllCourses[Course Code]&amp;tblAllCourses[Type],0),MATCH(G$3,tblAllCourses[[#Headers],[Prerequisite 1]:[Prerequisite 7]],0))=0,"",INDEX(tblAllCourses[[Prerequisite 1]:[Prerequisite 7]],MATCH($A29&amp;"Bus Spec",tblAllCourses[Course Code]&amp;tblAllCourses[Type],0),MATCH(G$3,tblAllCourses[[#Headers],[Prerequisite 1]:[Prerequisite 7]],0)))</f>
        <v/>
      </c>
      <c r="H29" s="87" t="str" cm="1">
        <f t="array" ref="H29">IF(INDEX(tblAllCourses[[Prerequisite 1]:[Prerequisite 7]],MATCH($A29&amp;"Bus Spec",tblAllCourses[Course Code]&amp;tblAllCourses[Type],0),MATCH(H$3,tblAllCourses[[#Headers],[Prerequisite 1]:[Prerequisite 7]],0))=0,"",INDEX(tblAllCourses[[Prerequisite 1]:[Prerequisite 7]],MATCH($A29&amp;"Bus Spec",tblAllCourses[Course Code]&amp;tblAllCourses[Type],0),MATCH(H$3,tblAllCourses[[#Headers],[Prerequisite 1]:[Prerequisite 7]],0)))</f>
        <v/>
      </c>
      <c r="I29" s="87" t="str" cm="1">
        <f t="array" ref="I29">IF(INDEX(tblAllCourses[[Prerequisite 1]:[Prerequisite 7]],MATCH($A29&amp;"Bus Spec",tblAllCourses[Course Code]&amp;tblAllCourses[Type],0),MATCH(I$3,tblAllCourses[[#Headers],[Prerequisite 1]:[Prerequisite 7]],0))=0,"",INDEX(tblAllCourses[[Prerequisite 1]:[Prerequisite 7]],MATCH($A29&amp;"Bus Spec",tblAllCourses[Course Code]&amp;tblAllCourses[Type],0),MATCH(I$3,tblAllCourses[[#Headers],[Prerequisite 1]:[Prerequisite 7]],0)))</f>
        <v/>
      </c>
      <c r="J29" s="87" t="str" cm="1">
        <f t="array" ref="J29">IF(INDEX(tblAllCourses[[Prerequisite 1]:[Prerequisite 7]],MATCH($A29&amp;"Bus Spec",tblAllCourses[Course Code]&amp;tblAllCourses[Type],0),MATCH(J$3,tblAllCourses[[#Headers],[Prerequisite 1]:[Prerequisite 7]],0))=0,"",INDEX(tblAllCourses[[Prerequisite 1]:[Prerequisite 7]],MATCH($A29&amp;"Bus Spec",tblAllCourses[Course Code]&amp;tblAllCourses[Type],0),MATCH(J$3,tblAllCourses[[#Headers],[Prerequisite 1]:[Prerequisite 7]],0)))</f>
        <v/>
      </c>
      <c r="K29" s="109"/>
      <c r="L29" s="9" t="str">
        <f>_xlfn.IFNA(IF(VLOOKUP(INDEX(DIY!$D$8:$D$83,MATCH(A29,DIY!$A$8:$A$83,0)),Tables!$D$2:$E$11,2,FALSE)&gt;=VLOOKUP($C$2,Tables!$D$2:$E$11,2,FALSE),$L$3,""),"")</f>
        <v/>
      </c>
    </row>
    <row r="30" spans="1:12" s="30" customFormat="1" ht="15.75" customHeight="1" x14ac:dyDescent="0.55000000000000004">
      <c r="A30" s="39" t="s">
        <v>366</v>
      </c>
      <c r="B30" s="39" t="s">
        <v>137</v>
      </c>
      <c r="C30" s="9">
        <f>VLOOKUP(A30,tblAllCourses[[Course Code]:[Credits]],3,FALSE)</f>
        <v>3</v>
      </c>
      <c r="D30" s="87" cm="1">
        <f t="array" ref="D30">IF(INDEX(tblAllCourses[[Prerequisite 1]:[Prerequisite 7]],MATCH($A30&amp;"Bus Spec",tblAllCourses[Course Code]&amp;tblAllCourses[Type],0),MATCH(D$3,tblAllCourses[[#Headers],[Prerequisite 1]:[Prerequisite 7]],0))=0,"",INDEX(tblAllCourses[[Prerequisite 1]:[Prerequisite 7]],MATCH($A30&amp;"Bus Spec",tblAllCourses[Course Code]&amp;tblAllCourses[Type],0),MATCH(D$3,tblAllCourses[[#Headers],[Prerequisite 1]:[Prerequisite 7]],0)))</f>
        <v>80</v>
      </c>
      <c r="E30" s="87" t="str" cm="1">
        <f t="array" ref="E30">IF(INDEX(tblAllCourses[[Prerequisite 1]:[Prerequisite 7]],MATCH($A30&amp;"Bus Spec",tblAllCourses[Course Code]&amp;tblAllCourses[Type],0),MATCH(E$3,tblAllCourses[[#Headers],[Prerequisite 1]:[Prerequisite 7]],0))=0,"",INDEX(tblAllCourses[[Prerequisite 1]:[Prerequisite 7]],MATCH($A30&amp;"Bus Spec",tblAllCourses[Course Code]&amp;tblAllCourses[Type],0),MATCH(E$3,tblAllCourses[[#Headers],[Prerequisite 1]:[Prerequisite 7]],0)))</f>
        <v>BBA2103</v>
      </c>
      <c r="F30" s="87" t="str" cm="1">
        <f t="array" ref="F30">IF(INDEX(tblAllCourses[[Prerequisite 1]:[Prerequisite 7]],MATCH($A30&amp;"Bus Spec",tblAllCourses[Course Code]&amp;tblAllCourses[Type],0),MATCH(F$3,tblAllCourses[[#Headers],[Prerequisite 1]:[Prerequisite 7]],0))=0,"",INDEX(tblAllCourses[[Prerequisite 1]:[Prerequisite 7]],MATCH($A30&amp;"Bus Spec",tblAllCourses[Course Code]&amp;tblAllCourses[Type],0),MATCH(F$3,tblAllCourses[[#Headers],[Prerequisite 1]:[Prerequisite 7]],0)))</f>
        <v/>
      </c>
      <c r="G30" s="87" t="str" cm="1">
        <f t="array" ref="G30">IF(INDEX(tblAllCourses[[Prerequisite 1]:[Prerequisite 7]],MATCH($A30&amp;"Bus Spec",tblAllCourses[Course Code]&amp;tblAllCourses[Type],0),MATCH(G$3,tblAllCourses[[#Headers],[Prerequisite 1]:[Prerequisite 7]],0))=0,"",INDEX(tblAllCourses[[Prerequisite 1]:[Prerequisite 7]],MATCH($A30&amp;"Bus Spec",tblAllCourses[Course Code]&amp;tblAllCourses[Type],0),MATCH(G$3,tblAllCourses[[#Headers],[Prerequisite 1]:[Prerequisite 7]],0)))</f>
        <v/>
      </c>
      <c r="H30" s="87" t="str" cm="1">
        <f t="array" ref="H30">IF(INDEX(tblAllCourses[[Prerequisite 1]:[Prerequisite 7]],MATCH($A30&amp;"Bus Spec",tblAllCourses[Course Code]&amp;tblAllCourses[Type],0),MATCH(H$3,tblAllCourses[[#Headers],[Prerequisite 1]:[Prerequisite 7]],0))=0,"",INDEX(tblAllCourses[[Prerequisite 1]:[Prerequisite 7]],MATCH($A30&amp;"Bus Spec",tblAllCourses[Course Code]&amp;tblAllCourses[Type],0),MATCH(H$3,tblAllCourses[[#Headers],[Prerequisite 1]:[Prerequisite 7]],0)))</f>
        <v/>
      </c>
      <c r="I30" s="87" t="str" cm="1">
        <f t="array" ref="I30">IF(INDEX(tblAllCourses[[Prerequisite 1]:[Prerequisite 7]],MATCH($A30&amp;"Bus Spec",tblAllCourses[Course Code]&amp;tblAllCourses[Type],0),MATCH(I$3,tblAllCourses[[#Headers],[Prerequisite 1]:[Prerequisite 7]],0))=0,"",INDEX(tblAllCourses[[Prerequisite 1]:[Prerequisite 7]],MATCH($A30&amp;"Bus Spec",tblAllCourses[Course Code]&amp;tblAllCourses[Type],0),MATCH(I$3,tblAllCourses[[#Headers],[Prerequisite 1]:[Prerequisite 7]],0)))</f>
        <v/>
      </c>
      <c r="J30" s="87" t="str" cm="1">
        <f t="array" ref="J30">IF(INDEX(tblAllCourses[[Prerequisite 1]:[Prerequisite 7]],MATCH($A30&amp;"Bus Spec",tblAllCourses[Course Code]&amp;tblAllCourses[Type],0),MATCH(J$3,tblAllCourses[[#Headers],[Prerequisite 1]:[Prerequisite 7]],0))=0,"",INDEX(tblAllCourses[[Prerequisite 1]:[Prerequisite 7]],MATCH($A30&amp;"Bus Spec",tblAllCourses[Course Code]&amp;tblAllCourses[Type],0),MATCH(J$3,tblAllCourses[[#Headers],[Prerequisite 1]:[Prerequisite 7]],0)))</f>
        <v/>
      </c>
      <c r="K30" s="109"/>
      <c r="L30" s="9" t="str">
        <f>_xlfn.IFNA(IF(VLOOKUP(INDEX(DIY!$D$8:$D$83,MATCH(A30,DIY!$A$8:$A$83,0)),Tables!$D$2:$E$11,2,FALSE)&gt;=VLOOKUP($C$2,Tables!$D$2:$E$11,2,FALSE),$L$3,""),"")</f>
        <v/>
      </c>
    </row>
    <row r="31" spans="1:12" s="30" customFormat="1" ht="15.75" customHeight="1" x14ac:dyDescent="0.55000000000000004">
      <c r="A31" s="39" t="s">
        <v>1098</v>
      </c>
      <c r="B31" s="39" t="s">
        <v>138</v>
      </c>
      <c r="C31" s="9">
        <f>VLOOKUP(A31,tblAllCourses[[Course Code]:[Credits]],3,FALSE)</f>
        <v>3</v>
      </c>
      <c r="D31" s="87" cm="1">
        <f t="array" ref="D31">IF(INDEX(tblAllCourses[[Prerequisite 1]:[Prerequisite 7]],MATCH($A31&amp;"Bus Spec",tblAllCourses[Course Code]&amp;tblAllCourses[Type],0),MATCH(D$3,tblAllCourses[[#Headers],[Prerequisite 1]:[Prerequisite 7]],0))=0,"",INDEX(tblAllCourses[[Prerequisite 1]:[Prerequisite 7]],MATCH($A31&amp;"Bus Spec",tblAllCourses[Course Code]&amp;tblAllCourses[Type],0),MATCH(D$3,tblAllCourses[[#Headers],[Prerequisite 1]:[Prerequisite 7]],0)))</f>
        <v>80</v>
      </c>
      <c r="E31" s="87" t="str" cm="1">
        <f t="array" ref="E31">IF(INDEX(tblAllCourses[[Prerequisite 1]:[Prerequisite 7]],MATCH($A31&amp;"Bus Spec",tblAllCourses[Course Code]&amp;tblAllCourses[Type],0),MATCH(E$3,tblAllCourses[[#Headers],[Prerequisite 1]:[Prerequisite 7]],0))=0,"",INDEX(tblAllCourses[[Prerequisite 1]:[Prerequisite 7]],MATCH($A31&amp;"Bus Spec",tblAllCourses[Course Code]&amp;tblAllCourses[Type],0),MATCH(E$3,tblAllCourses[[#Headers],[Prerequisite 1]:[Prerequisite 7]],0)))</f>
        <v>BFN3220</v>
      </c>
      <c r="F31" s="87" t="str" cm="1">
        <f t="array" ref="F31">IF(INDEX(tblAllCourses[[Prerequisite 1]:[Prerequisite 7]],MATCH($A31&amp;"Bus Spec",tblAllCourses[Course Code]&amp;tblAllCourses[Type],0),MATCH(F$3,tblAllCourses[[#Headers],[Prerequisite 1]:[Prerequisite 7]],0))=0,"",INDEX(tblAllCourses[[Prerequisite 1]:[Prerequisite 7]],MATCH($A31&amp;"Bus Spec",tblAllCourses[Course Code]&amp;tblAllCourses[Type],0),MATCH(F$3,tblAllCourses[[#Headers],[Prerequisite 1]:[Prerequisite 7]],0)))</f>
        <v/>
      </c>
      <c r="G31" s="87" t="str" cm="1">
        <f t="array" ref="G31">IF(INDEX(tblAllCourses[[Prerequisite 1]:[Prerequisite 7]],MATCH($A31&amp;"Bus Spec",tblAllCourses[Course Code]&amp;tblAllCourses[Type],0),MATCH(G$3,tblAllCourses[[#Headers],[Prerequisite 1]:[Prerequisite 7]],0))=0,"",INDEX(tblAllCourses[[Prerequisite 1]:[Prerequisite 7]],MATCH($A31&amp;"Bus Spec",tblAllCourses[Course Code]&amp;tblAllCourses[Type],0),MATCH(G$3,tblAllCourses[[#Headers],[Prerequisite 1]:[Prerequisite 7]],0)))</f>
        <v/>
      </c>
      <c r="H31" s="87" t="str" cm="1">
        <f t="array" ref="H31">IF(INDEX(tblAllCourses[[Prerequisite 1]:[Prerequisite 7]],MATCH($A31&amp;"Bus Spec",tblAllCourses[Course Code]&amp;tblAllCourses[Type],0),MATCH(H$3,tblAllCourses[[#Headers],[Prerequisite 1]:[Prerequisite 7]],0))=0,"",INDEX(tblAllCourses[[Prerequisite 1]:[Prerequisite 7]],MATCH($A31&amp;"Bus Spec",tblAllCourses[Course Code]&amp;tblAllCourses[Type],0),MATCH(H$3,tblAllCourses[[#Headers],[Prerequisite 1]:[Prerequisite 7]],0)))</f>
        <v/>
      </c>
      <c r="I31" s="87" t="str" cm="1">
        <f t="array" ref="I31">IF(INDEX(tblAllCourses[[Prerequisite 1]:[Prerequisite 7]],MATCH($A31&amp;"Bus Spec",tblAllCourses[Course Code]&amp;tblAllCourses[Type],0),MATCH(I$3,tblAllCourses[[#Headers],[Prerequisite 1]:[Prerequisite 7]],0))=0,"",INDEX(tblAllCourses[[Prerequisite 1]:[Prerequisite 7]],MATCH($A31&amp;"Bus Spec",tblAllCourses[Course Code]&amp;tblAllCourses[Type],0),MATCH(I$3,tblAllCourses[[#Headers],[Prerequisite 1]:[Prerequisite 7]],0)))</f>
        <v/>
      </c>
      <c r="J31" s="87" t="str" cm="1">
        <f t="array" ref="J31">IF(INDEX(tblAllCourses[[Prerequisite 1]:[Prerequisite 7]],MATCH($A31&amp;"Bus Spec",tblAllCourses[Course Code]&amp;tblAllCourses[Type],0),MATCH(J$3,tblAllCourses[[#Headers],[Prerequisite 1]:[Prerequisite 7]],0))=0,"",INDEX(tblAllCourses[[Prerequisite 1]:[Prerequisite 7]],MATCH($A31&amp;"Bus Spec",tblAllCourses[Course Code]&amp;tblAllCourses[Type],0),MATCH(J$3,tblAllCourses[[#Headers],[Prerequisite 1]:[Prerequisite 7]],0)))</f>
        <v/>
      </c>
      <c r="K31" s="109"/>
      <c r="L31" s="9" t="str">
        <f>_xlfn.IFNA(IF(VLOOKUP(INDEX(DIY!$D$8:$D$83,MATCH(A31,DIY!$A$8:$A$83,0)),Tables!$D$2:$E$11,2,FALSE)&gt;=VLOOKUP($C$2,Tables!$D$2:$E$11,2,FALSE),$L$3,""),"")</f>
        <v/>
      </c>
    </row>
    <row r="32" spans="1:12" s="30" customFormat="1" ht="15.75" customHeight="1" x14ac:dyDescent="0.55000000000000004">
      <c r="A32" s="39" t="s">
        <v>368</v>
      </c>
      <c r="B32" s="39" t="s">
        <v>139</v>
      </c>
      <c r="C32" s="9">
        <f>VLOOKUP(A32,tblAllCourses[[Course Code]:[Credits]],3,FALSE)</f>
        <v>3</v>
      </c>
      <c r="D32" s="87" cm="1">
        <f t="array" ref="D32">IF(INDEX(tblAllCourses[[Prerequisite 1]:[Prerequisite 7]],MATCH($A32&amp;"Bus Spec",tblAllCourses[Course Code]&amp;tblAllCourses[Type],0),MATCH(D$3,tblAllCourses[[#Headers],[Prerequisite 1]:[Prerequisite 7]],0))=0,"",INDEX(tblAllCourses[[Prerequisite 1]:[Prerequisite 7]],MATCH($A32&amp;"Bus Spec",tblAllCourses[Course Code]&amp;tblAllCourses[Type],0),MATCH(D$3,tblAllCourses[[#Headers],[Prerequisite 1]:[Prerequisite 7]],0)))</f>
        <v>100</v>
      </c>
      <c r="E32" s="87" t="str" cm="1">
        <f t="array" ref="E32">IF(INDEX(tblAllCourses[[Prerequisite 1]:[Prerequisite 7]],MATCH($A32&amp;"Bus Spec",tblAllCourses[Course Code]&amp;tblAllCourses[Type],0),MATCH(E$3,tblAllCourses[[#Headers],[Prerequisite 1]:[Prerequisite 7]],0))=0,"",INDEX(tblAllCourses[[Prerequisite 1]:[Prerequisite 7]],MATCH($A32&amp;"Bus Spec",tblAllCourses[Course Code]&amp;tblAllCourses[Type],0),MATCH(E$3,tblAllCourses[[#Headers],[Prerequisite 1]:[Prerequisite 7]],0)))</f>
        <v>BFN3220</v>
      </c>
      <c r="F32" s="87" t="str" cm="1">
        <f t="array" ref="F32">IF(INDEX(tblAllCourses[[Prerequisite 1]:[Prerequisite 7]],MATCH($A32&amp;"Bus Spec",tblAllCourses[Course Code]&amp;tblAllCourses[Type],0),MATCH(F$3,tblAllCourses[[#Headers],[Prerequisite 1]:[Prerequisite 7]],0))=0,"",INDEX(tblAllCourses[[Prerequisite 1]:[Prerequisite 7]],MATCH($A32&amp;"Bus Spec",tblAllCourses[Course Code]&amp;tblAllCourses[Type],0),MATCH(F$3,tblAllCourses[[#Headers],[Prerequisite 1]:[Prerequisite 7]],0)))</f>
        <v/>
      </c>
      <c r="G32" s="87" t="str" cm="1">
        <f t="array" ref="G32">IF(INDEX(tblAllCourses[[Prerequisite 1]:[Prerequisite 7]],MATCH($A32&amp;"Bus Spec",tblAllCourses[Course Code]&amp;tblAllCourses[Type],0),MATCH(G$3,tblAllCourses[[#Headers],[Prerequisite 1]:[Prerequisite 7]],0))=0,"",INDEX(tblAllCourses[[Prerequisite 1]:[Prerequisite 7]],MATCH($A32&amp;"Bus Spec",tblAllCourses[Course Code]&amp;tblAllCourses[Type],0),MATCH(G$3,tblAllCourses[[#Headers],[Prerequisite 1]:[Prerequisite 7]],0)))</f>
        <v/>
      </c>
      <c r="H32" s="87" t="str" cm="1">
        <f t="array" ref="H32">IF(INDEX(tblAllCourses[[Prerequisite 1]:[Prerequisite 7]],MATCH($A32&amp;"Bus Spec",tblAllCourses[Course Code]&amp;tblAllCourses[Type],0),MATCH(H$3,tblAllCourses[[#Headers],[Prerequisite 1]:[Prerequisite 7]],0))=0,"",INDEX(tblAllCourses[[Prerequisite 1]:[Prerequisite 7]],MATCH($A32&amp;"Bus Spec",tblAllCourses[Course Code]&amp;tblAllCourses[Type],0),MATCH(H$3,tblAllCourses[[#Headers],[Prerequisite 1]:[Prerequisite 7]],0)))</f>
        <v/>
      </c>
      <c r="I32" s="87" t="str" cm="1">
        <f t="array" ref="I32">IF(INDEX(tblAllCourses[[Prerequisite 1]:[Prerequisite 7]],MATCH($A32&amp;"Bus Spec",tblAllCourses[Course Code]&amp;tblAllCourses[Type],0),MATCH(I$3,tblAllCourses[[#Headers],[Prerequisite 1]:[Prerequisite 7]],0))=0,"",INDEX(tblAllCourses[[Prerequisite 1]:[Prerequisite 7]],MATCH($A32&amp;"Bus Spec",tblAllCourses[Course Code]&amp;tblAllCourses[Type],0),MATCH(I$3,tblAllCourses[[#Headers],[Prerequisite 1]:[Prerequisite 7]],0)))</f>
        <v/>
      </c>
      <c r="J32" s="87" t="str" cm="1">
        <f t="array" ref="J32">IF(INDEX(tblAllCourses[[Prerequisite 1]:[Prerequisite 7]],MATCH($A32&amp;"Bus Spec",tblAllCourses[Course Code]&amp;tblAllCourses[Type],0),MATCH(J$3,tblAllCourses[[#Headers],[Prerequisite 1]:[Prerequisite 7]],0))=0,"",INDEX(tblAllCourses[[Prerequisite 1]:[Prerequisite 7]],MATCH($A32&amp;"Bus Spec",tblAllCourses[Course Code]&amp;tblAllCourses[Type],0),MATCH(J$3,tblAllCourses[[#Headers],[Prerequisite 1]:[Prerequisite 7]],0)))</f>
        <v/>
      </c>
      <c r="K32" s="109"/>
      <c r="L32" s="9" t="str">
        <f>_xlfn.IFNA(IF(VLOOKUP(INDEX(DIY!$D$8:$D$83,MATCH(A32,DIY!$A$8:$A$83,0)),Tables!$D$2:$E$11,2,FALSE)&gt;=VLOOKUP($C$2,Tables!$D$2:$E$11,2,FALSE),$L$3,""),"")</f>
        <v/>
      </c>
    </row>
    <row r="33" spans="1:12" s="30" customFormat="1" ht="15.75" customHeight="1" x14ac:dyDescent="0.55000000000000004">
      <c r="A33" s="39" t="s">
        <v>367</v>
      </c>
      <c r="B33" s="39" t="s">
        <v>140</v>
      </c>
      <c r="C33" s="9">
        <f>VLOOKUP(A33,tblAllCourses[[Course Code]:[Credits]],3,FALSE)</f>
        <v>3</v>
      </c>
      <c r="D33" s="87" cm="1">
        <f t="array" ref="D33">IF(INDEX(tblAllCourses[[Prerequisite 1]:[Prerequisite 7]],MATCH($A33&amp;"Bus Spec",tblAllCourses[Course Code]&amp;tblAllCourses[Type],0),MATCH(D$3,tblAllCourses[[#Headers],[Prerequisite 1]:[Prerequisite 7]],0))=0,"",INDEX(tblAllCourses[[Prerequisite 1]:[Prerequisite 7]],MATCH($A33&amp;"Bus Spec",tblAllCourses[Course Code]&amp;tblAllCourses[Type],0),MATCH(D$3,tblAllCourses[[#Headers],[Prerequisite 1]:[Prerequisite 7]],0)))</f>
        <v>100</v>
      </c>
      <c r="E33" s="87" t="str" cm="1">
        <f t="array" ref="E33">IF(INDEX(tblAllCourses[[Prerequisite 1]:[Prerequisite 7]],MATCH($A33&amp;"Bus Spec",tblAllCourses[Course Code]&amp;tblAllCourses[Type],0),MATCH(E$3,tblAllCourses[[#Headers],[Prerequisite 1]:[Prerequisite 7]],0))=0,"",INDEX(tblAllCourses[[Prerequisite 1]:[Prerequisite 7]],MATCH($A33&amp;"Bus Spec",tblAllCourses[Course Code]&amp;tblAllCourses[Type],0),MATCH(E$3,tblAllCourses[[#Headers],[Prerequisite 1]:[Prerequisite 7]],0)))</f>
        <v>BBA2103</v>
      </c>
      <c r="F33" s="87" t="str" cm="1">
        <f t="array" ref="F33">IF(INDEX(tblAllCourses[[Prerequisite 1]:[Prerequisite 7]],MATCH($A33&amp;"Bus Spec",tblAllCourses[Course Code]&amp;tblAllCourses[Type],0),MATCH(F$3,tblAllCourses[[#Headers],[Prerequisite 1]:[Prerequisite 7]],0))=0,"",INDEX(tblAllCourses[[Prerequisite 1]:[Prerequisite 7]],MATCH($A33&amp;"Bus Spec",tblAllCourses[Course Code]&amp;tblAllCourses[Type],0),MATCH(F$3,tblAllCourses[[#Headers],[Prerequisite 1]:[Prerequisite 7]],0)))</f>
        <v/>
      </c>
      <c r="G33" s="87" t="str" cm="1">
        <f t="array" ref="G33">IF(INDEX(tblAllCourses[[Prerequisite 1]:[Prerequisite 7]],MATCH($A33&amp;"Bus Spec",tblAllCourses[Course Code]&amp;tblAllCourses[Type],0),MATCH(G$3,tblAllCourses[[#Headers],[Prerequisite 1]:[Prerequisite 7]],0))=0,"",INDEX(tblAllCourses[[Prerequisite 1]:[Prerequisite 7]],MATCH($A33&amp;"Bus Spec",tblAllCourses[Course Code]&amp;tblAllCourses[Type],0),MATCH(G$3,tblAllCourses[[#Headers],[Prerequisite 1]:[Prerequisite 7]],0)))</f>
        <v/>
      </c>
      <c r="H33" s="87" t="str" cm="1">
        <f t="array" ref="H33">IF(INDEX(tblAllCourses[[Prerequisite 1]:[Prerequisite 7]],MATCH($A33&amp;"Bus Spec",tblAllCourses[Course Code]&amp;tblAllCourses[Type],0),MATCH(H$3,tblAllCourses[[#Headers],[Prerequisite 1]:[Prerequisite 7]],0))=0,"",INDEX(tblAllCourses[[Prerequisite 1]:[Prerequisite 7]],MATCH($A33&amp;"Bus Spec",tblAllCourses[Course Code]&amp;tblAllCourses[Type],0),MATCH(H$3,tblAllCourses[[#Headers],[Prerequisite 1]:[Prerequisite 7]],0)))</f>
        <v/>
      </c>
      <c r="I33" s="87" t="str" cm="1">
        <f t="array" ref="I33">IF(INDEX(tblAllCourses[[Prerequisite 1]:[Prerequisite 7]],MATCH($A33&amp;"Bus Spec",tblAllCourses[Course Code]&amp;tblAllCourses[Type],0),MATCH(I$3,tblAllCourses[[#Headers],[Prerequisite 1]:[Prerequisite 7]],0))=0,"",INDEX(tblAllCourses[[Prerequisite 1]:[Prerequisite 7]],MATCH($A33&amp;"Bus Spec",tblAllCourses[Course Code]&amp;tblAllCourses[Type],0),MATCH(I$3,tblAllCourses[[#Headers],[Prerequisite 1]:[Prerequisite 7]],0)))</f>
        <v/>
      </c>
      <c r="J33" s="87" t="str" cm="1">
        <f t="array" ref="J33">IF(INDEX(tblAllCourses[[Prerequisite 1]:[Prerequisite 7]],MATCH($A33&amp;"Bus Spec",tblAllCourses[Course Code]&amp;tblAllCourses[Type],0),MATCH(J$3,tblAllCourses[[#Headers],[Prerequisite 1]:[Prerequisite 7]],0))=0,"",INDEX(tblAllCourses[[Prerequisite 1]:[Prerequisite 7]],MATCH($A33&amp;"Bus Spec",tblAllCourses[Course Code]&amp;tblAllCourses[Type],0),MATCH(J$3,tblAllCourses[[#Headers],[Prerequisite 1]:[Prerequisite 7]],0)))</f>
        <v/>
      </c>
      <c r="K33" s="109"/>
      <c r="L33" s="9" t="str">
        <f>_xlfn.IFNA(IF(VLOOKUP(INDEX(DIY!$D$8:$D$83,MATCH(A33,DIY!$A$8:$A$83,0)),Tables!$D$2:$E$11,2,FALSE)&gt;=VLOOKUP($C$2,Tables!$D$2:$E$11,2,FALSE),$L$3,""),"")</f>
        <v/>
      </c>
    </row>
    <row r="34" spans="1:12" s="30" customFormat="1" ht="15.75" customHeight="1" x14ac:dyDescent="0.55000000000000004">
      <c r="A34" s="39" t="s">
        <v>1094</v>
      </c>
      <c r="B34" s="39" t="s">
        <v>631</v>
      </c>
      <c r="C34" s="9">
        <f>VLOOKUP(A34,tblAllCourses[[Course Code]:[Credits]],3,FALSE)</f>
        <v>3</v>
      </c>
      <c r="D34" s="87" cm="1">
        <f t="array" ref="D34">IF(INDEX(tblAllCourses[[Prerequisite 1]:[Prerequisite 7]],MATCH($A34&amp;"Bus Spec",tblAllCourses[Course Code]&amp;tblAllCourses[Type],0),MATCH(D$3,tblAllCourses[[#Headers],[Prerequisite 1]:[Prerequisite 7]],0))=0,"",INDEX(tblAllCourses[[Prerequisite 1]:[Prerequisite 7]],MATCH($A34&amp;"Bus Spec",tblAllCourses[Course Code]&amp;tblAllCourses[Type],0),MATCH(D$3,tblAllCourses[[#Headers],[Prerequisite 1]:[Prerequisite 7]],0)))</f>
        <v>100</v>
      </c>
      <c r="E34" s="87" t="str" cm="1">
        <f t="array" ref="E34">IF(INDEX(tblAllCourses[[Prerequisite 1]:[Prerequisite 7]],MATCH($A34&amp;"Bus Spec",tblAllCourses[Course Code]&amp;tblAllCourses[Type],0),MATCH(E$3,tblAllCourses[[#Headers],[Prerequisite 1]:[Prerequisite 7]],0))=0,"",INDEX(tblAllCourses[[Prerequisite 1]:[Prerequisite 7]],MATCH($A34&amp;"Bus Spec",tblAllCourses[Course Code]&amp;tblAllCourses[Type],0),MATCH(E$3,tblAllCourses[[#Headers],[Prerequisite 1]:[Prerequisite 7]],0)))</f>
        <v>BBA2103</v>
      </c>
      <c r="F34" s="87" t="str" cm="1">
        <f t="array" ref="F34">IF(INDEX(tblAllCourses[[Prerequisite 1]:[Prerequisite 7]],MATCH($A34&amp;"Bus Spec",tblAllCourses[Course Code]&amp;tblAllCourses[Type],0),MATCH(F$3,tblAllCourses[[#Headers],[Prerequisite 1]:[Prerequisite 7]],0))=0,"",INDEX(tblAllCourses[[Prerequisite 1]:[Prerequisite 7]],MATCH($A34&amp;"Bus Spec",tblAllCourses[Course Code]&amp;tblAllCourses[Type],0),MATCH(F$3,tblAllCourses[[#Headers],[Prerequisite 1]:[Prerequisite 7]],0)))</f>
        <v/>
      </c>
      <c r="G34" s="87" t="str" cm="1">
        <f t="array" ref="G34">IF(INDEX(tblAllCourses[[Prerequisite 1]:[Prerequisite 7]],MATCH($A34&amp;"Bus Spec",tblAllCourses[Course Code]&amp;tblAllCourses[Type],0),MATCH(G$3,tblAllCourses[[#Headers],[Prerequisite 1]:[Prerequisite 7]],0))=0,"",INDEX(tblAllCourses[[Prerequisite 1]:[Prerequisite 7]],MATCH($A34&amp;"Bus Spec",tblAllCourses[Course Code]&amp;tblAllCourses[Type],0),MATCH(G$3,tblAllCourses[[#Headers],[Prerequisite 1]:[Prerequisite 7]],0)))</f>
        <v/>
      </c>
      <c r="H34" s="87" t="str" cm="1">
        <f t="array" ref="H34">IF(INDEX(tblAllCourses[[Prerequisite 1]:[Prerequisite 7]],MATCH($A34&amp;"Bus Spec",tblAllCourses[Course Code]&amp;tblAllCourses[Type],0),MATCH(H$3,tblAllCourses[[#Headers],[Prerequisite 1]:[Prerequisite 7]],0))=0,"",INDEX(tblAllCourses[[Prerequisite 1]:[Prerequisite 7]],MATCH($A34&amp;"Bus Spec",tblAllCourses[Course Code]&amp;tblAllCourses[Type],0),MATCH(H$3,tblAllCourses[[#Headers],[Prerequisite 1]:[Prerequisite 7]],0)))</f>
        <v/>
      </c>
      <c r="I34" s="87" t="str" cm="1">
        <f t="array" ref="I34">IF(INDEX(tblAllCourses[[Prerequisite 1]:[Prerequisite 7]],MATCH($A34&amp;"Bus Spec",tblAllCourses[Course Code]&amp;tblAllCourses[Type],0),MATCH(I$3,tblAllCourses[[#Headers],[Prerequisite 1]:[Prerequisite 7]],0))=0,"",INDEX(tblAllCourses[[Prerequisite 1]:[Prerequisite 7]],MATCH($A34&amp;"Bus Spec",tblAllCourses[Course Code]&amp;tblAllCourses[Type],0),MATCH(I$3,tblAllCourses[[#Headers],[Prerequisite 1]:[Prerequisite 7]],0)))</f>
        <v/>
      </c>
      <c r="J34" s="87" t="str" cm="1">
        <f t="array" ref="J34">IF(INDEX(tblAllCourses[[Prerequisite 1]:[Prerequisite 7]],MATCH($A34&amp;"Bus Spec",tblAllCourses[Course Code]&amp;tblAllCourses[Type],0),MATCH(J$3,tblAllCourses[[#Headers],[Prerequisite 1]:[Prerequisite 7]],0))=0,"",INDEX(tblAllCourses[[Prerequisite 1]:[Prerequisite 7]],MATCH($A34&amp;"Bus Spec",tblAllCourses[Course Code]&amp;tblAllCourses[Type],0),MATCH(J$3,tblAllCourses[[#Headers],[Prerequisite 1]:[Prerequisite 7]],0)))</f>
        <v/>
      </c>
      <c r="K34" s="109"/>
      <c r="L34" s="9" t="str">
        <f>_xlfn.IFNA(IF(VLOOKUP(INDEX(DIY!$D$8:$D$83,MATCH(A34,DIY!$A$8:$A$83,0)),Tables!$D$2:$E$11,2,FALSE)&gt;=VLOOKUP($C$2,Tables!$D$2:$E$11,2,FALSE),$L$3,""),"")</f>
        <v/>
      </c>
    </row>
    <row r="35" spans="1:12" s="30" customFormat="1" ht="15.75" customHeight="1" x14ac:dyDescent="0.55000000000000004">
      <c r="A35" s="39" t="s">
        <v>369</v>
      </c>
      <c r="B35" s="39" t="s">
        <v>141</v>
      </c>
      <c r="C35" s="9">
        <f>VLOOKUP(A35,tblAllCourses[[Course Code]:[Credits]],3,FALSE)</f>
        <v>3</v>
      </c>
      <c r="D35" s="87" cm="1">
        <f t="array" ref="D35">IF(INDEX(tblAllCourses[[Prerequisite 1]:[Prerequisite 7]],MATCH($A35&amp;"Bus Spec",tblAllCourses[Course Code]&amp;tblAllCourses[Type],0),MATCH(D$3,tblAllCourses[[#Headers],[Prerequisite 1]:[Prerequisite 7]],0))=0,"",INDEX(tblAllCourses[[Prerequisite 1]:[Prerequisite 7]],MATCH($A35&amp;"Bus Spec",tblAllCourses[Course Code]&amp;tblAllCourses[Type],0),MATCH(D$3,tblAllCourses[[#Headers],[Prerequisite 1]:[Prerequisite 7]],0)))</f>
        <v>121</v>
      </c>
      <c r="E35" s="87" t="str" cm="1">
        <f t="array" ref="E35">IF(INDEX(tblAllCourses[[Prerequisite 1]:[Prerequisite 7]],MATCH($A35&amp;"Bus Spec",tblAllCourses[Course Code]&amp;tblAllCourses[Type],0),MATCH(E$3,tblAllCourses[[#Headers],[Prerequisite 1]:[Prerequisite 7]],0))=0,"",INDEX(tblAllCourses[[Prerequisite 1]:[Prerequisite 7]],MATCH($A35&amp;"Bus Spec",tblAllCourses[Course Code]&amp;tblAllCourses[Type],0),MATCH(E$3,tblAllCourses[[#Headers],[Prerequisite 1]:[Prerequisite 7]],0)))</f>
        <v>BFN3220</v>
      </c>
      <c r="F35" s="87" t="str" cm="1">
        <f t="array" ref="F35">IF(INDEX(tblAllCourses[[Prerequisite 1]:[Prerequisite 7]],MATCH($A35&amp;"Bus Spec",tblAllCourses[Course Code]&amp;tblAllCourses[Type],0),MATCH(F$3,tblAllCourses[[#Headers],[Prerequisite 1]:[Prerequisite 7]],0))=0,"",INDEX(tblAllCourses[[Prerequisite 1]:[Prerequisite 7]],MATCH($A35&amp;"Bus Spec",tblAllCourses[Course Code]&amp;tblAllCourses[Type],0),MATCH(F$3,tblAllCourses[[#Headers],[Prerequisite 1]:[Prerequisite 7]],0)))</f>
        <v/>
      </c>
      <c r="G35" s="87" t="str" cm="1">
        <f t="array" ref="G35">IF(INDEX(tblAllCourses[[Prerequisite 1]:[Prerequisite 7]],MATCH($A35&amp;"Bus Spec",tblAllCourses[Course Code]&amp;tblAllCourses[Type],0),MATCH(G$3,tblAllCourses[[#Headers],[Prerequisite 1]:[Prerequisite 7]],0))=0,"",INDEX(tblAllCourses[[Prerequisite 1]:[Prerequisite 7]],MATCH($A35&amp;"Bus Spec",tblAllCourses[Course Code]&amp;tblAllCourses[Type],0),MATCH(G$3,tblAllCourses[[#Headers],[Prerequisite 1]:[Prerequisite 7]],0)))</f>
        <v/>
      </c>
      <c r="H35" s="87" t="str" cm="1">
        <f t="array" ref="H35">IF(INDEX(tblAllCourses[[Prerequisite 1]:[Prerequisite 7]],MATCH($A35&amp;"Bus Spec",tblAllCourses[Course Code]&amp;tblAllCourses[Type],0),MATCH(H$3,tblAllCourses[[#Headers],[Prerequisite 1]:[Prerequisite 7]],0))=0,"",INDEX(tblAllCourses[[Prerequisite 1]:[Prerequisite 7]],MATCH($A35&amp;"Bus Spec",tblAllCourses[Course Code]&amp;tblAllCourses[Type],0),MATCH(H$3,tblAllCourses[[#Headers],[Prerequisite 1]:[Prerequisite 7]],0)))</f>
        <v/>
      </c>
      <c r="I35" s="87" t="str" cm="1">
        <f t="array" ref="I35">IF(INDEX(tblAllCourses[[Prerequisite 1]:[Prerequisite 7]],MATCH($A35&amp;"Bus Spec",tblAllCourses[Course Code]&amp;tblAllCourses[Type],0),MATCH(I$3,tblAllCourses[[#Headers],[Prerequisite 1]:[Prerequisite 7]],0))=0,"",INDEX(tblAllCourses[[Prerequisite 1]:[Prerequisite 7]],MATCH($A35&amp;"Bus Spec",tblAllCourses[Course Code]&amp;tblAllCourses[Type],0),MATCH(I$3,tblAllCourses[[#Headers],[Prerequisite 1]:[Prerequisite 7]],0)))</f>
        <v/>
      </c>
      <c r="J35" s="87" t="str" cm="1">
        <f t="array" ref="J35">IF(INDEX(tblAllCourses[[Prerequisite 1]:[Prerequisite 7]],MATCH($A35&amp;"Bus Spec",tblAllCourses[Course Code]&amp;tblAllCourses[Type],0),MATCH(J$3,tblAllCourses[[#Headers],[Prerequisite 1]:[Prerequisite 7]],0))=0,"",INDEX(tblAllCourses[[Prerequisite 1]:[Prerequisite 7]],MATCH($A35&amp;"Bus Spec",tblAllCourses[Course Code]&amp;tblAllCourses[Type],0),MATCH(J$3,tblAllCourses[[#Headers],[Prerequisite 1]:[Prerequisite 7]],0)))</f>
        <v/>
      </c>
      <c r="K35" s="109"/>
      <c r="L35" s="9" t="str">
        <f>_xlfn.IFNA(IF(VLOOKUP(INDEX(DIY!$D$8:$D$83,MATCH(A35,DIY!$A$8:$A$83,0)),Tables!$D$2:$E$11,2,FALSE)&gt;=VLOOKUP($C$2,Tables!$D$2:$E$11,2,FALSE),$L$3,""),"")</f>
        <v/>
      </c>
    </row>
    <row r="36" spans="1:12" s="30" customFormat="1" ht="15.75" customHeight="1" x14ac:dyDescent="0.55000000000000004">
      <c r="A36" s="39" t="s">
        <v>370</v>
      </c>
      <c r="B36" s="39" t="s">
        <v>142</v>
      </c>
      <c r="C36" s="9">
        <f>VLOOKUP(A36,tblAllCourses[[Course Code]:[Credits]],3,FALSE)</f>
        <v>3</v>
      </c>
      <c r="D36" s="87" cm="1">
        <f t="array" ref="D36">IF(INDEX(tblAllCourses[[Prerequisite 1]:[Prerequisite 7]],MATCH($A36&amp;"Bus Spec",tblAllCourses[Course Code]&amp;tblAllCourses[Type],0),MATCH(D$3,tblAllCourses[[#Headers],[Prerequisite 1]:[Prerequisite 7]],0))=0,"",INDEX(tblAllCourses[[Prerequisite 1]:[Prerequisite 7]],MATCH($A36&amp;"Bus Spec",tblAllCourses[Course Code]&amp;tblAllCourses[Type],0),MATCH(D$3,tblAllCourses[[#Headers],[Prerequisite 1]:[Prerequisite 7]],0)))</f>
        <v>121</v>
      </c>
      <c r="E36" s="87" t="str" cm="1">
        <f t="array" ref="E36">IF(INDEX(tblAllCourses[[Prerequisite 1]:[Prerequisite 7]],MATCH($A36&amp;"Bus Spec",tblAllCourses[Course Code]&amp;tblAllCourses[Type],0),MATCH(E$3,tblAllCourses[[#Headers],[Prerequisite 1]:[Prerequisite 7]],0))=0,"",INDEX(tblAllCourses[[Prerequisite 1]:[Prerequisite 7]],MATCH($A36&amp;"Bus Spec",tblAllCourses[Course Code]&amp;tblAllCourses[Type],0),MATCH(E$3,tblAllCourses[[#Headers],[Prerequisite 1]:[Prerequisite 7]],0)))</f>
        <v>BFN3220</v>
      </c>
      <c r="F36" s="87" t="str" cm="1">
        <f t="array" ref="F36">IF(INDEX(tblAllCourses[[Prerequisite 1]:[Prerequisite 7]],MATCH($A36&amp;"Bus Spec",tblAllCourses[Course Code]&amp;tblAllCourses[Type],0),MATCH(F$3,tblAllCourses[[#Headers],[Prerequisite 1]:[Prerequisite 7]],0))=0,"",INDEX(tblAllCourses[[Prerequisite 1]:[Prerequisite 7]],MATCH($A36&amp;"Bus Spec",tblAllCourses[Course Code]&amp;tblAllCourses[Type],0),MATCH(F$3,tblAllCourses[[#Headers],[Prerequisite 1]:[Prerequisite 7]],0)))</f>
        <v/>
      </c>
      <c r="G36" s="87" t="str" cm="1">
        <f t="array" ref="G36">IF(INDEX(tblAllCourses[[Prerequisite 1]:[Prerequisite 7]],MATCH($A36&amp;"Bus Spec",tblAllCourses[Course Code]&amp;tblAllCourses[Type],0),MATCH(G$3,tblAllCourses[[#Headers],[Prerequisite 1]:[Prerequisite 7]],0))=0,"",INDEX(tblAllCourses[[Prerequisite 1]:[Prerequisite 7]],MATCH($A36&amp;"Bus Spec",tblAllCourses[Course Code]&amp;tblAllCourses[Type],0),MATCH(G$3,tblAllCourses[[#Headers],[Prerequisite 1]:[Prerequisite 7]],0)))</f>
        <v/>
      </c>
      <c r="H36" s="87" t="str" cm="1">
        <f t="array" ref="H36">IF(INDEX(tblAllCourses[[Prerequisite 1]:[Prerequisite 7]],MATCH($A36&amp;"Bus Spec",tblAllCourses[Course Code]&amp;tblAllCourses[Type],0),MATCH(H$3,tblAllCourses[[#Headers],[Prerequisite 1]:[Prerequisite 7]],0))=0,"",INDEX(tblAllCourses[[Prerequisite 1]:[Prerequisite 7]],MATCH($A36&amp;"Bus Spec",tblAllCourses[Course Code]&amp;tblAllCourses[Type],0),MATCH(H$3,tblAllCourses[[#Headers],[Prerequisite 1]:[Prerequisite 7]],0)))</f>
        <v/>
      </c>
      <c r="I36" s="87" t="str" cm="1">
        <f t="array" ref="I36">IF(INDEX(tblAllCourses[[Prerequisite 1]:[Prerequisite 7]],MATCH($A36&amp;"Bus Spec",tblAllCourses[Course Code]&amp;tblAllCourses[Type],0),MATCH(I$3,tblAllCourses[[#Headers],[Prerequisite 1]:[Prerequisite 7]],0))=0,"",INDEX(tblAllCourses[[Prerequisite 1]:[Prerequisite 7]],MATCH($A36&amp;"Bus Spec",tblAllCourses[Course Code]&amp;tblAllCourses[Type],0),MATCH(I$3,tblAllCourses[[#Headers],[Prerequisite 1]:[Prerequisite 7]],0)))</f>
        <v/>
      </c>
      <c r="J36" s="87" t="str" cm="1">
        <f t="array" ref="J36">IF(INDEX(tblAllCourses[[Prerequisite 1]:[Prerequisite 7]],MATCH($A36&amp;"Bus Spec",tblAllCourses[Course Code]&amp;tblAllCourses[Type],0),MATCH(J$3,tblAllCourses[[#Headers],[Prerequisite 1]:[Prerequisite 7]],0))=0,"",INDEX(tblAllCourses[[Prerequisite 1]:[Prerequisite 7]],MATCH($A36&amp;"Bus Spec",tblAllCourses[Course Code]&amp;tblAllCourses[Type],0),MATCH(J$3,tblAllCourses[[#Headers],[Prerequisite 1]:[Prerequisite 7]],0)))</f>
        <v/>
      </c>
      <c r="K36" s="109"/>
      <c r="L36" s="9" t="str">
        <f>_xlfn.IFNA(IF(VLOOKUP(INDEX(DIY!$D$8:$D$83,MATCH(A36,DIY!$A$8:$A$83,0)),Tables!$D$2:$E$11,2,FALSE)&gt;=VLOOKUP($C$2,Tables!$D$2:$E$11,2,FALSE),$L$3,""),"")</f>
        <v/>
      </c>
    </row>
    <row r="37" spans="1:12" s="30" customFormat="1" ht="15.75" customHeight="1" x14ac:dyDescent="0.55000000000000004">
      <c r="A37" s="204" t="s">
        <v>144</v>
      </c>
      <c r="B37" s="204"/>
      <c r="C37" s="133" t="str">
        <f>IF(COUNTIF(L38:L47,L$3)=10,L$3,"")</f>
        <v/>
      </c>
      <c r="D37" s="92"/>
      <c r="E37" s="92"/>
      <c r="F37" s="92"/>
      <c r="G37" s="92"/>
      <c r="H37" s="92"/>
      <c r="I37" s="92"/>
      <c r="J37" s="92"/>
      <c r="K37" s="109"/>
      <c r="L37" s="9" t="str">
        <f>_xlfn.IFNA(IF(VLOOKUP(INDEX(DIY!$D$8:$D$83,MATCH(A37,DIY!$A$8:$A$83,0)),Tables!$D$2:$E$11,2,FALSE)&gt;=VLOOKUP($C$2,Tables!$D$2:$E$11,2,FALSE),$L$3,""),"")</f>
        <v/>
      </c>
    </row>
    <row r="38" spans="1:12" s="30" customFormat="1" ht="15.75" customHeight="1" x14ac:dyDescent="0.55000000000000004">
      <c r="A38" s="39" t="s">
        <v>371</v>
      </c>
      <c r="B38" s="39" t="s">
        <v>145</v>
      </c>
      <c r="C38" s="9">
        <f>VLOOKUP(A38,tblAllCourses[[Course Code]:[Credits]],3,FALSE)</f>
        <v>3</v>
      </c>
      <c r="D38" s="87" t="str" cm="1">
        <f t="array" ref="D38">IF(INDEX(tblAllCourses[[Prerequisite 1]:[Prerequisite 7]],MATCH($A38&amp;"Bus Spec",tblAllCourses[Course Code]&amp;tblAllCourses[Type],0),MATCH(D$3,tblAllCourses[[#Headers],[Prerequisite 1]:[Prerequisite 7]],0))=0,"",INDEX(tblAllCourses[[Prerequisite 1]:[Prerequisite 7]],MATCH($A38&amp;"Bus Spec",tblAllCourses[Course Code]&amp;tblAllCourses[Type],0),MATCH(D$3,tblAllCourses[[#Headers],[Prerequisite 1]:[Prerequisite 7]],0)))</f>
        <v>BBA1104</v>
      </c>
      <c r="E38" s="87" t="str" cm="1">
        <f t="array" ref="E38">IF(INDEX(tblAllCourses[[Prerequisite 1]:[Prerequisite 7]],MATCH($A38&amp;"Bus Spec",tblAllCourses[Course Code]&amp;tblAllCourses[Type],0),MATCH(E$3,tblAllCourses[[#Headers],[Prerequisite 1]:[Prerequisite 7]],0))=0,"",INDEX(tblAllCourses[[Prerequisite 1]:[Prerequisite 7]],MATCH($A38&amp;"Bus Spec",tblAllCourses[Course Code]&amp;tblAllCourses[Type],0),MATCH(E$3,tblAllCourses[[#Headers],[Prerequisite 1]:[Prerequisite 7]],0)))</f>
        <v/>
      </c>
      <c r="F38" s="87" t="str" cm="1">
        <f t="array" ref="F38">IF(INDEX(tblAllCourses[[Prerequisite 1]:[Prerequisite 7]],MATCH($A38&amp;"Bus Spec",tblAllCourses[Course Code]&amp;tblAllCourses[Type],0),MATCH(F$3,tblAllCourses[[#Headers],[Prerequisite 1]:[Prerequisite 7]],0))=0,"",INDEX(tblAllCourses[[Prerequisite 1]:[Prerequisite 7]],MATCH($A38&amp;"Bus Spec",tblAllCourses[Course Code]&amp;tblAllCourses[Type],0),MATCH(F$3,tblAllCourses[[#Headers],[Prerequisite 1]:[Prerequisite 7]],0)))</f>
        <v/>
      </c>
      <c r="G38" s="87" t="str" cm="1">
        <f t="array" ref="G38">IF(INDEX(tblAllCourses[[Prerequisite 1]:[Prerequisite 7]],MATCH($A38&amp;"Bus Spec",tblAllCourses[Course Code]&amp;tblAllCourses[Type],0),MATCH(G$3,tblAllCourses[[#Headers],[Prerequisite 1]:[Prerequisite 7]],0))=0,"",INDEX(tblAllCourses[[Prerequisite 1]:[Prerequisite 7]],MATCH($A38&amp;"Bus Spec",tblAllCourses[Course Code]&amp;tblAllCourses[Type],0),MATCH(G$3,tblAllCourses[[#Headers],[Prerequisite 1]:[Prerequisite 7]],0)))</f>
        <v/>
      </c>
      <c r="H38" s="87" t="str" cm="1">
        <f t="array" ref="H38">IF(INDEX(tblAllCourses[[Prerequisite 1]:[Prerequisite 7]],MATCH($A38&amp;"Bus Spec",tblAllCourses[Course Code]&amp;tblAllCourses[Type],0),MATCH(H$3,tblAllCourses[[#Headers],[Prerequisite 1]:[Prerequisite 7]],0))=0,"",INDEX(tblAllCourses[[Prerequisite 1]:[Prerequisite 7]],MATCH($A38&amp;"Bus Spec",tblAllCourses[Course Code]&amp;tblAllCourses[Type],0),MATCH(H$3,tblAllCourses[[#Headers],[Prerequisite 1]:[Prerequisite 7]],0)))</f>
        <v/>
      </c>
      <c r="I38" s="87" t="str" cm="1">
        <f t="array" ref="I38">IF(INDEX(tblAllCourses[[Prerequisite 1]:[Prerequisite 7]],MATCH($A38&amp;"Bus Spec",tblAllCourses[Course Code]&amp;tblAllCourses[Type],0),MATCH(I$3,tblAllCourses[[#Headers],[Prerequisite 1]:[Prerequisite 7]],0))=0,"",INDEX(tblAllCourses[[Prerequisite 1]:[Prerequisite 7]],MATCH($A38&amp;"Bus Spec",tblAllCourses[Course Code]&amp;tblAllCourses[Type],0),MATCH(I$3,tblAllCourses[[#Headers],[Prerequisite 1]:[Prerequisite 7]],0)))</f>
        <v/>
      </c>
      <c r="J38" s="87" t="str" cm="1">
        <f t="array" ref="J38">IF(INDEX(tblAllCourses[[Prerequisite 1]:[Prerequisite 7]],MATCH($A38&amp;"Bus Spec",tblAllCourses[Course Code]&amp;tblAllCourses[Type],0),MATCH(J$3,tblAllCourses[[#Headers],[Prerequisite 1]:[Prerequisite 7]],0))=0,"",INDEX(tblAllCourses[[Prerequisite 1]:[Prerequisite 7]],MATCH($A38&amp;"Bus Spec",tblAllCourses[Course Code]&amp;tblAllCourses[Type],0),MATCH(J$3,tblAllCourses[[#Headers],[Prerequisite 1]:[Prerequisite 7]],0)))</f>
        <v/>
      </c>
      <c r="K38" s="109"/>
      <c r="L38" s="9" t="str">
        <f>_xlfn.IFNA(IF(VLOOKUP(INDEX(DIY!$D$8:$D$83,MATCH(A38,DIY!$A$8:$A$83,0)),Tables!$D$2:$E$11,2,FALSE)&gt;=VLOOKUP($C$2,Tables!$D$2:$E$11,2,FALSE),$L$3,""),"")</f>
        <v/>
      </c>
    </row>
    <row r="39" spans="1:12" s="30" customFormat="1" ht="15.75" customHeight="1" x14ac:dyDescent="0.55000000000000004">
      <c r="A39" s="39" t="s">
        <v>373</v>
      </c>
      <c r="B39" s="39" t="s">
        <v>146</v>
      </c>
      <c r="C39" s="9">
        <f>VLOOKUP(A39,tblAllCourses[[Course Code]:[Credits]],3,FALSE)</f>
        <v>3</v>
      </c>
      <c r="D39" s="87" t="str" cm="1">
        <f t="array" ref="D39">IF(INDEX(tblAllCourses[[Prerequisite 1]:[Prerequisite 7]],MATCH($A39&amp;"Bus Spec",tblAllCourses[Course Code]&amp;tblAllCourses[Type],0),MATCH(D$3,tblAllCourses[[#Headers],[Prerequisite 1]:[Prerequisite 7]],0))=0,"",INDEX(tblAllCourses[[Prerequisite 1]:[Prerequisite 7]],MATCH($A39&amp;"Bus Spec",tblAllCourses[Course Code]&amp;tblAllCourses[Type],0),MATCH(D$3,tblAllCourses[[#Headers],[Prerequisite 1]:[Prerequisite 7]],0)))</f>
        <v>BBA1104</v>
      </c>
      <c r="E39" s="87" t="str" cm="1">
        <f t="array" ref="E39">IF(INDEX(tblAllCourses[[Prerequisite 1]:[Prerequisite 7]],MATCH($A39&amp;"Bus Spec",tblAllCourses[Course Code]&amp;tblAllCourses[Type],0),MATCH(E$3,tblAllCourses[[#Headers],[Prerequisite 1]:[Prerequisite 7]],0))=0,"",INDEX(tblAllCourses[[Prerequisite 1]:[Prerequisite 7]],MATCH($A39&amp;"Bus Spec",tblAllCourses[Course Code]&amp;tblAllCourses[Type],0),MATCH(E$3,tblAllCourses[[#Headers],[Prerequisite 1]:[Prerequisite 7]],0)))</f>
        <v/>
      </c>
      <c r="F39" s="87" t="str" cm="1">
        <f t="array" ref="F39">IF(INDEX(tblAllCourses[[Prerequisite 1]:[Prerequisite 7]],MATCH($A39&amp;"Bus Spec",tblAllCourses[Course Code]&amp;tblAllCourses[Type],0),MATCH(F$3,tblAllCourses[[#Headers],[Prerequisite 1]:[Prerequisite 7]],0))=0,"",INDEX(tblAllCourses[[Prerequisite 1]:[Prerequisite 7]],MATCH($A39&amp;"Bus Spec",tblAllCourses[Course Code]&amp;tblAllCourses[Type],0),MATCH(F$3,tblAllCourses[[#Headers],[Prerequisite 1]:[Prerequisite 7]],0)))</f>
        <v/>
      </c>
      <c r="G39" s="87" t="str" cm="1">
        <f t="array" ref="G39">IF(INDEX(tblAllCourses[[Prerequisite 1]:[Prerequisite 7]],MATCH($A39&amp;"Bus Spec",tblAllCourses[Course Code]&amp;tblAllCourses[Type],0),MATCH(G$3,tblAllCourses[[#Headers],[Prerequisite 1]:[Prerequisite 7]],0))=0,"",INDEX(tblAllCourses[[Prerequisite 1]:[Prerequisite 7]],MATCH($A39&amp;"Bus Spec",tblAllCourses[Course Code]&amp;tblAllCourses[Type],0),MATCH(G$3,tblAllCourses[[#Headers],[Prerequisite 1]:[Prerequisite 7]],0)))</f>
        <v/>
      </c>
      <c r="H39" s="87" t="str" cm="1">
        <f t="array" ref="H39">IF(INDEX(tblAllCourses[[Prerequisite 1]:[Prerequisite 7]],MATCH($A39&amp;"Bus Spec",tblAllCourses[Course Code]&amp;tblAllCourses[Type],0),MATCH(H$3,tblAllCourses[[#Headers],[Prerequisite 1]:[Prerequisite 7]],0))=0,"",INDEX(tblAllCourses[[Prerequisite 1]:[Prerequisite 7]],MATCH($A39&amp;"Bus Spec",tblAllCourses[Course Code]&amp;tblAllCourses[Type],0),MATCH(H$3,tblAllCourses[[#Headers],[Prerequisite 1]:[Prerequisite 7]],0)))</f>
        <v/>
      </c>
      <c r="I39" s="87" t="str" cm="1">
        <f t="array" ref="I39">IF(INDEX(tblAllCourses[[Prerequisite 1]:[Prerequisite 7]],MATCH($A39&amp;"Bus Spec",tblAllCourses[Course Code]&amp;tblAllCourses[Type],0),MATCH(I$3,tblAllCourses[[#Headers],[Prerequisite 1]:[Prerequisite 7]],0))=0,"",INDEX(tblAllCourses[[Prerequisite 1]:[Prerequisite 7]],MATCH($A39&amp;"Bus Spec",tblAllCourses[Course Code]&amp;tblAllCourses[Type],0),MATCH(I$3,tblAllCourses[[#Headers],[Prerequisite 1]:[Prerequisite 7]],0)))</f>
        <v/>
      </c>
      <c r="J39" s="87" t="str" cm="1">
        <f t="array" ref="J39">IF(INDEX(tblAllCourses[[Prerequisite 1]:[Prerequisite 7]],MATCH($A39&amp;"Bus Spec",tblAllCourses[Course Code]&amp;tblAllCourses[Type],0),MATCH(J$3,tblAllCourses[[#Headers],[Prerequisite 1]:[Prerequisite 7]],0))=0,"",INDEX(tblAllCourses[[Prerequisite 1]:[Prerequisite 7]],MATCH($A39&amp;"Bus Spec",tblAllCourses[Course Code]&amp;tblAllCourses[Type],0),MATCH(J$3,tblAllCourses[[#Headers],[Prerequisite 1]:[Prerequisite 7]],0)))</f>
        <v/>
      </c>
      <c r="K39" s="109"/>
      <c r="L39" s="9" t="str">
        <f>_xlfn.IFNA(IF(VLOOKUP(INDEX(DIY!$D$8:$D$83,MATCH(A39,DIY!$A$8:$A$83,0)),Tables!$D$2:$E$11,2,FALSE)&gt;=VLOOKUP($C$2,Tables!$D$2:$E$11,2,FALSE),$L$3,""),"")</f>
        <v/>
      </c>
    </row>
    <row r="40" spans="1:12" s="30" customFormat="1" ht="15.75" customHeight="1" x14ac:dyDescent="0.55000000000000004">
      <c r="A40" s="39" t="s">
        <v>372</v>
      </c>
      <c r="B40" s="39" t="s">
        <v>147</v>
      </c>
      <c r="C40" s="9">
        <f>VLOOKUP(A40,tblAllCourses[[Course Code]:[Credits]],3,FALSE)</f>
        <v>3</v>
      </c>
      <c r="D40" s="87" t="str" cm="1">
        <f t="array" ref="D40">IF(INDEX(tblAllCourses[[Prerequisite 1]:[Prerequisite 7]],MATCH($A40&amp;"Bus Spec",tblAllCourses[Course Code]&amp;tblAllCourses[Type],0),MATCH(D$3,tblAllCourses[[#Headers],[Prerequisite 1]:[Prerequisite 7]],0))=0,"",INDEX(tblAllCourses[[Prerequisite 1]:[Prerequisite 7]],MATCH($A40&amp;"Bus Spec",tblAllCourses[Course Code]&amp;tblAllCourses[Type],0),MATCH(D$3,tblAllCourses[[#Headers],[Prerequisite 1]:[Prerequisite 7]],0)))</f>
        <v>BBA2102</v>
      </c>
      <c r="E40" s="87" t="str" cm="1">
        <f t="array" ref="E40">IF(INDEX(tblAllCourses[[Prerequisite 1]:[Prerequisite 7]],MATCH($A40&amp;"Bus Spec",tblAllCourses[Course Code]&amp;tblAllCourses[Type],0),MATCH(E$3,tblAllCourses[[#Headers],[Prerequisite 1]:[Prerequisite 7]],0))=0,"",INDEX(tblAllCourses[[Prerequisite 1]:[Prerequisite 7]],MATCH($A40&amp;"Bus Spec",tblAllCourses[Course Code]&amp;tblAllCourses[Type],0),MATCH(E$3,tblAllCourses[[#Headers],[Prerequisite 1]:[Prerequisite 7]],0)))</f>
        <v/>
      </c>
      <c r="F40" s="87" t="str" cm="1">
        <f t="array" ref="F40">IF(INDEX(tblAllCourses[[Prerequisite 1]:[Prerequisite 7]],MATCH($A40&amp;"Bus Spec",tblAllCourses[Course Code]&amp;tblAllCourses[Type],0),MATCH(F$3,tblAllCourses[[#Headers],[Prerequisite 1]:[Prerequisite 7]],0))=0,"",INDEX(tblAllCourses[[Prerequisite 1]:[Prerequisite 7]],MATCH($A40&amp;"Bus Spec",tblAllCourses[Course Code]&amp;tblAllCourses[Type],0),MATCH(F$3,tblAllCourses[[#Headers],[Prerequisite 1]:[Prerequisite 7]],0)))</f>
        <v/>
      </c>
      <c r="G40" s="87" t="str" cm="1">
        <f t="array" ref="G40">IF(INDEX(tblAllCourses[[Prerequisite 1]:[Prerequisite 7]],MATCH($A40&amp;"Bus Spec",tblAllCourses[Course Code]&amp;tblAllCourses[Type],0),MATCH(G$3,tblAllCourses[[#Headers],[Prerequisite 1]:[Prerequisite 7]],0))=0,"",INDEX(tblAllCourses[[Prerequisite 1]:[Prerequisite 7]],MATCH($A40&amp;"Bus Spec",tblAllCourses[Course Code]&amp;tblAllCourses[Type],0),MATCH(G$3,tblAllCourses[[#Headers],[Prerequisite 1]:[Prerequisite 7]],0)))</f>
        <v/>
      </c>
      <c r="H40" s="87" t="str" cm="1">
        <f t="array" ref="H40">IF(INDEX(tblAllCourses[[Prerequisite 1]:[Prerequisite 7]],MATCH($A40&amp;"Bus Spec",tblAllCourses[Course Code]&amp;tblAllCourses[Type],0),MATCH(H$3,tblAllCourses[[#Headers],[Prerequisite 1]:[Prerequisite 7]],0))=0,"",INDEX(tblAllCourses[[Prerequisite 1]:[Prerequisite 7]],MATCH($A40&amp;"Bus Spec",tblAllCourses[Course Code]&amp;tblAllCourses[Type],0),MATCH(H$3,tblAllCourses[[#Headers],[Prerequisite 1]:[Prerequisite 7]],0)))</f>
        <v/>
      </c>
      <c r="I40" s="87" t="str" cm="1">
        <f t="array" ref="I40">IF(INDEX(tblAllCourses[[Prerequisite 1]:[Prerequisite 7]],MATCH($A40&amp;"Bus Spec",tblAllCourses[Course Code]&amp;tblAllCourses[Type],0),MATCH(I$3,tblAllCourses[[#Headers],[Prerequisite 1]:[Prerequisite 7]],0))=0,"",INDEX(tblAllCourses[[Prerequisite 1]:[Prerequisite 7]],MATCH($A40&amp;"Bus Spec",tblAllCourses[Course Code]&amp;tblAllCourses[Type],0),MATCH(I$3,tblAllCourses[[#Headers],[Prerequisite 1]:[Prerequisite 7]],0)))</f>
        <v/>
      </c>
      <c r="J40" s="87" t="str" cm="1">
        <f t="array" ref="J40">IF(INDEX(tblAllCourses[[Prerequisite 1]:[Prerequisite 7]],MATCH($A40&amp;"Bus Spec",tblAllCourses[Course Code]&amp;tblAllCourses[Type],0),MATCH(J$3,tblAllCourses[[#Headers],[Prerequisite 1]:[Prerequisite 7]],0))=0,"",INDEX(tblAllCourses[[Prerequisite 1]:[Prerequisite 7]],MATCH($A40&amp;"Bus Spec",tblAllCourses[Course Code]&amp;tblAllCourses[Type],0),MATCH(J$3,tblAllCourses[[#Headers],[Prerequisite 1]:[Prerequisite 7]],0)))</f>
        <v/>
      </c>
      <c r="K40" s="109"/>
      <c r="L40" s="9" t="str">
        <f>_xlfn.IFNA(IF(VLOOKUP(INDEX(DIY!$D$8:$D$83,MATCH(A40,DIY!$A$8:$A$83,0)),Tables!$D$2:$E$11,2,FALSE)&gt;=VLOOKUP($C$2,Tables!$D$2:$E$11,2,FALSE),$L$3,""),"")</f>
        <v/>
      </c>
    </row>
    <row r="41" spans="1:12" s="30" customFormat="1" ht="15.75" customHeight="1" x14ac:dyDescent="0.55000000000000004">
      <c r="A41" s="39" t="s">
        <v>375</v>
      </c>
      <c r="B41" s="39" t="s">
        <v>148</v>
      </c>
      <c r="C41" s="9">
        <f>VLOOKUP(A41,tblAllCourses[[Course Code]:[Credits]],3,FALSE)</f>
        <v>3</v>
      </c>
      <c r="D41" s="87" t="str" cm="1">
        <f t="array" ref="D41">IF(INDEX(tblAllCourses[[Prerequisite 1]:[Prerequisite 7]],MATCH($A41&amp;"Bus Spec",tblAllCourses[Course Code]&amp;tblAllCourses[Type],0),MATCH(D$3,tblAllCourses[[#Headers],[Prerequisite 1]:[Prerequisite 7]],0))=0,"",INDEX(tblAllCourses[[Prerequisite 1]:[Prerequisite 7]],MATCH($A41&amp;"Bus Spec",tblAllCourses[Course Code]&amp;tblAllCourses[Type],0),MATCH(D$3,tblAllCourses[[#Headers],[Prerequisite 1]:[Prerequisite 7]],0)))</f>
        <v>BBA2102</v>
      </c>
      <c r="E41" s="87" t="str" cm="1">
        <f t="array" ref="E41">IF(INDEX(tblAllCourses[[Prerequisite 1]:[Prerequisite 7]],MATCH($A41&amp;"Bus Spec",tblAllCourses[Course Code]&amp;tblAllCourses[Type],0),MATCH(E$3,tblAllCourses[[#Headers],[Prerequisite 1]:[Prerequisite 7]],0))=0,"",INDEX(tblAllCourses[[Prerequisite 1]:[Prerequisite 7]],MATCH($A41&amp;"Bus Spec",tblAllCourses[Course Code]&amp;tblAllCourses[Type],0),MATCH(E$3,tblAllCourses[[#Headers],[Prerequisite 1]:[Prerequisite 7]],0)))</f>
        <v>Not BHT3410</v>
      </c>
      <c r="F41" s="87" t="str" cm="1">
        <f t="array" ref="F41">IF(INDEX(tblAllCourses[[Prerequisite 1]:[Prerequisite 7]],MATCH($A41&amp;"Bus Spec",tblAllCourses[Course Code]&amp;tblAllCourses[Type],0),MATCH(F$3,tblAllCourses[[#Headers],[Prerequisite 1]:[Prerequisite 7]],0))=0,"",INDEX(tblAllCourses[[Prerequisite 1]:[Prerequisite 7]],MATCH($A41&amp;"Bus Spec",tblAllCourses[Course Code]&amp;tblAllCourses[Type],0),MATCH(F$3,tblAllCourses[[#Headers],[Prerequisite 1]:[Prerequisite 7]],0)))</f>
        <v/>
      </c>
      <c r="G41" s="87" t="str" cm="1">
        <f t="array" ref="G41">IF(INDEX(tblAllCourses[[Prerequisite 1]:[Prerequisite 7]],MATCH($A41&amp;"Bus Spec",tblAllCourses[Course Code]&amp;tblAllCourses[Type],0),MATCH(G$3,tblAllCourses[[#Headers],[Prerequisite 1]:[Prerequisite 7]],0))=0,"",INDEX(tblAllCourses[[Prerequisite 1]:[Prerequisite 7]],MATCH($A41&amp;"Bus Spec",tblAllCourses[Course Code]&amp;tblAllCourses[Type],0),MATCH(G$3,tblAllCourses[[#Headers],[Prerequisite 1]:[Prerequisite 7]],0)))</f>
        <v/>
      </c>
      <c r="H41" s="87" t="str" cm="1">
        <f t="array" ref="H41">IF(INDEX(tblAllCourses[[Prerequisite 1]:[Prerequisite 7]],MATCH($A41&amp;"Bus Spec",tblAllCourses[Course Code]&amp;tblAllCourses[Type],0),MATCH(H$3,tblAllCourses[[#Headers],[Prerequisite 1]:[Prerequisite 7]],0))=0,"",INDEX(tblAllCourses[[Prerequisite 1]:[Prerequisite 7]],MATCH($A41&amp;"Bus Spec",tblAllCourses[Course Code]&amp;tblAllCourses[Type],0),MATCH(H$3,tblAllCourses[[#Headers],[Prerequisite 1]:[Prerequisite 7]],0)))</f>
        <v/>
      </c>
      <c r="I41" s="87" t="str" cm="1">
        <f t="array" ref="I41">IF(INDEX(tblAllCourses[[Prerequisite 1]:[Prerequisite 7]],MATCH($A41&amp;"Bus Spec",tblAllCourses[Course Code]&amp;tblAllCourses[Type],0),MATCH(I$3,tblAllCourses[[#Headers],[Prerequisite 1]:[Prerequisite 7]],0))=0,"",INDEX(tblAllCourses[[Prerequisite 1]:[Prerequisite 7]],MATCH($A41&amp;"Bus Spec",tblAllCourses[Course Code]&amp;tblAllCourses[Type],0),MATCH(I$3,tblAllCourses[[#Headers],[Prerequisite 1]:[Prerequisite 7]],0)))</f>
        <v/>
      </c>
      <c r="J41" s="87" t="str" cm="1">
        <f t="array" ref="J41">IF(INDEX(tblAllCourses[[Prerequisite 1]:[Prerequisite 7]],MATCH($A41&amp;"Bus Spec",tblAllCourses[Course Code]&amp;tblAllCourses[Type],0),MATCH(J$3,tblAllCourses[[#Headers],[Prerequisite 1]:[Prerequisite 7]],0))=0,"",INDEX(tblAllCourses[[Prerequisite 1]:[Prerequisite 7]],MATCH($A41&amp;"Bus Spec",tblAllCourses[Course Code]&amp;tblAllCourses[Type],0),MATCH(J$3,tblAllCourses[[#Headers],[Prerequisite 1]:[Prerequisite 7]],0)))</f>
        <v/>
      </c>
      <c r="K41" s="109"/>
      <c r="L41" s="9" t="str">
        <f>_xlfn.IFNA(IF(VLOOKUP(INDEX(DIY!$D$8:$D$83,MATCH(A41,DIY!$A$8:$A$83,0)),Tables!$D$2:$E$11,2,FALSE)&gt;=VLOOKUP($C$2,Tables!$D$2:$E$11,2,FALSE),$L$3,""),"")</f>
        <v/>
      </c>
    </row>
    <row r="42" spans="1:12" s="30" customFormat="1" ht="15.75" customHeight="1" x14ac:dyDescent="0.55000000000000004">
      <c r="A42" s="39" t="s">
        <v>374</v>
      </c>
      <c r="B42" s="39" t="s">
        <v>149</v>
      </c>
      <c r="C42" s="9">
        <f>VLOOKUP(A42,tblAllCourses[[Course Code]:[Credits]],3,FALSE)</f>
        <v>3</v>
      </c>
      <c r="D42" s="87" t="str" cm="1">
        <f t="array" ref="D42">IF(INDEX(tblAllCourses[[Prerequisite 1]:[Prerequisite 7]],MATCH($A42&amp;"Bus Spec",tblAllCourses[Course Code]&amp;tblAllCourses[Type],0),MATCH(D$3,tblAllCourses[[#Headers],[Prerequisite 1]:[Prerequisite 7]],0))=0,"",INDEX(tblAllCourses[[Prerequisite 1]:[Prerequisite 7]],MATCH($A42&amp;"Bus Spec",tblAllCourses[Course Code]&amp;tblAllCourses[Type],0),MATCH(D$3,tblAllCourses[[#Headers],[Prerequisite 1]:[Prerequisite 7]],0)))</f>
        <v>BHT3201</v>
      </c>
      <c r="E42" s="87" t="str" cm="1">
        <f t="array" ref="E42">IF(INDEX(tblAllCourses[[Prerequisite 1]:[Prerequisite 7]],MATCH($A42&amp;"Bus Spec",tblAllCourses[Course Code]&amp;tblAllCourses[Type],0),MATCH(E$3,tblAllCourses[[#Headers],[Prerequisite 1]:[Prerequisite 7]],0))=0,"",INDEX(tblAllCourses[[Prerequisite 1]:[Prerequisite 7]],MATCH($A42&amp;"Bus Spec",tblAllCourses[Course Code]&amp;tblAllCourses[Type],0),MATCH(E$3,tblAllCourses[[#Headers],[Prerequisite 1]:[Prerequisite 7]],0)))</f>
        <v/>
      </c>
      <c r="F42" s="87" t="str" cm="1">
        <f t="array" ref="F42">IF(INDEX(tblAllCourses[[Prerequisite 1]:[Prerequisite 7]],MATCH($A42&amp;"Bus Spec",tblAllCourses[Course Code]&amp;tblAllCourses[Type],0),MATCH(F$3,tblAllCourses[[#Headers],[Prerequisite 1]:[Prerequisite 7]],0))=0,"",INDEX(tblAllCourses[[Prerequisite 1]:[Prerequisite 7]],MATCH($A42&amp;"Bus Spec",tblAllCourses[Course Code]&amp;tblAllCourses[Type],0),MATCH(F$3,tblAllCourses[[#Headers],[Prerequisite 1]:[Prerequisite 7]],0)))</f>
        <v/>
      </c>
      <c r="G42" s="87" t="str" cm="1">
        <f t="array" ref="G42">IF(INDEX(tblAllCourses[[Prerequisite 1]:[Prerequisite 7]],MATCH($A42&amp;"Bus Spec",tblAllCourses[Course Code]&amp;tblAllCourses[Type],0),MATCH(G$3,tblAllCourses[[#Headers],[Prerequisite 1]:[Prerequisite 7]],0))=0,"",INDEX(tblAllCourses[[Prerequisite 1]:[Prerequisite 7]],MATCH($A42&amp;"Bus Spec",tblAllCourses[Course Code]&amp;tblAllCourses[Type],0),MATCH(G$3,tblAllCourses[[#Headers],[Prerequisite 1]:[Prerequisite 7]],0)))</f>
        <v/>
      </c>
      <c r="H42" s="87" t="str" cm="1">
        <f t="array" ref="H42">IF(INDEX(tblAllCourses[[Prerequisite 1]:[Prerequisite 7]],MATCH($A42&amp;"Bus Spec",tblAllCourses[Course Code]&amp;tblAllCourses[Type],0),MATCH(H$3,tblAllCourses[[#Headers],[Prerequisite 1]:[Prerequisite 7]],0))=0,"",INDEX(tblAllCourses[[Prerequisite 1]:[Prerequisite 7]],MATCH($A42&amp;"Bus Spec",tblAllCourses[Course Code]&amp;tblAllCourses[Type],0),MATCH(H$3,tblAllCourses[[#Headers],[Prerequisite 1]:[Prerequisite 7]],0)))</f>
        <v/>
      </c>
      <c r="I42" s="87" t="str" cm="1">
        <f t="array" ref="I42">IF(INDEX(tblAllCourses[[Prerequisite 1]:[Prerequisite 7]],MATCH($A42&amp;"Bus Spec",tblAllCourses[Course Code]&amp;tblAllCourses[Type],0),MATCH(I$3,tblAllCourses[[#Headers],[Prerequisite 1]:[Prerequisite 7]],0))=0,"",INDEX(tblAllCourses[[Prerequisite 1]:[Prerequisite 7]],MATCH($A42&amp;"Bus Spec",tblAllCourses[Course Code]&amp;tblAllCourses[Type],0),MATCH(I$3,tblAllCourses[[#Headers],[Prerequisite 1]:[Prerequisite 7]],0)))</f>
        <v/>
      </c>
      <c r="J42" s="87" t="str" cm="1">
        <f t="array" ref="J42">IF(INDEX(tblAllCourses[[Prerequisite 1]:[Prerequisite 7]],MATCH($A42&amp;"Bus Spec",tblAllCourses[Course Code]&amp;tblAllCourses[Type],0),MATCH(J$3,tblAllCourses[[#Headers],[Prerequisite 1]:[Prerequisite 7]],0))=0,"",INDEX(tblAllCourses[[Prerequisite 1]:[Prerequisite 7]],MATCH($A42&amp;"Bus Spec",tblAllCourses[Course Code]&amp;tblAllCourses[Type],0),MATCH(J$3,tblAllCourses[[#Headers],[Prerequisite 1]:[Prerequisite 7]],0)))</f>
        <v/>
      </c>
      <c r="K42" s="109"/>
      <c r="L42" s="9" t="str">
        <f>_xlfn.IFNA(IF(VLOOKUP(INDEX(DIY!$D$8:$D$83,MATCH(A42,DIY!$A$8:$A$83,0)),Tables!$D$2:$E$11,2,FALSE)&gt;=VLOOKUP($C$2,Tables!$D$2:$E$11,2,FALSE),$L$3,""),"")</f>
        <v/>
      </c>
    </row>
    <row r="43" spans="1:12" s="30" customFormat="1" ht="15.75" customHeight="1" x14ac:dyDescent="0.55000000000000004">
      <c r="A43" s="39" t="s">
        <v>377</v>
      </c>
      <c r="B43" s="39" t="s">
        <v>150</v>
      </c>
      <c r="C43" s="9">
        <f>VLOOKUP(A43,tblAllCourses[[Course Code]:[Credits]],3,FALSE)</f>
        <v>3</v>
      </c>
      <c r="D43" s="87" t="str" cm="1">
        <f t="array" ref="D43">IF(INDEX(tblAllCourses[[Prerequisite 1]:[Prerequisite 7]],MATCH($A43&amp;"Bus Spec",tblAllCourses[Course Code]&amp;tblAllCourses[Type],0),MATCH(D$3,tblAllCourses[[#Headers],[Prerequisite 1]:[Prerequisite 7]],0))=0,"",INDEX(tblAllCourses[[Prerequisite 1]:[Prerequisite 7]],MATCH($A43&amp;"Bus Spec",tblAllCourses[Course Code]&amp;tblAllCourses[Type],0),MATCH(D$3,tblAllCourses[[#Headers],[Prerequisite 1]:[Prerequisite 7]],0)))</f>
        <v>BHT3201</v>
      </c>
      <c r="E43" s="87" t="str" cm="1">
        <f t="array" ref="E43">IF(INDEX(tblAllCourses[[Prerequisite 1]:[Prerequisite 7]],MATCH($A43&amp;"Bus Spec",tblAllCourses[Course Code]&amp;tblAllCourses[Type],0),MATCH(E$3,tblAllCourses[[#Headers],[Prerequisite 1]:[Prerequisite 7]],0))=0,"",INDEX(tblAllCourses[[Prerequisite 1]:[Prerequisite 7]],MATCH($A43&amp;"Bus Spec",tblAllCourses[Course Code]&amp;tblAllCourses[Type],0),MATCH(E$3,tblAllCourses[[#Headers],[Prerequisite 1]:[Prerequisite 7]],0)))</f>
        <v/>
      </c>
      <c r="F43" s="87" t="str" cm="1">
        <f t="array" ref="F43">IF(INDEX(tblAllCourses[[Prerequisite 1]:[Prerequisite 7]],MATCH($A43&amp;"Bus Spec",tblAllCourses[Course Code]&amp;tblAllCourses[Type],0),MATCH(F$3,tblAllCourses[[#Headers],[Prerequisite 1]:[Prerequisite 7]],0))=0,"",INDEX(tblAllCourses[[Prerequisite 1]:[Prerequisite 7]],MATCH($A43&amp;"Bus Spec",tblAllCourses[Course Code]&amp;tblAllCourses[Type],0),MATCH(F$3,tblAllCourses[[#Headers],[Prerequisite 1]:[Prerequisite 7]],0)))</f>
        <v/>
      </c>
      <c r="G43" s="87" t="str" cm="1">
        <f t="array" ref="G43">IF(INDEX(tblAllCourses[[Prerequisite 1]:[Prerequisite 7]],MATCH($A43&amp;"Bus Spec",tblAllCourses[Course Code]&amp;tblAllCourses[Type],0),MATCH(G$3,tblAllCourses[[#Headers],[Prerequisite 1]:[Prerequisite 7]],0))=0,"",INDEX(tblAllCourses[[Prerequisite 1]:[Prerequisite 7]],MATCH($A43&amp;"Bus Spec",tblAllCourses[Course Code]&amp;tblAllCourses[Type],0),MATCH(G$3,tblAllCourses[[#Headers],[Prerequisite 1]:[Prerequisite 7]],0)))</f>
        <v/>
      </c>
      <c r="H43" s="87" t="str" cm="1">
        <f t="array" ref="H43">IF(INDEX(tblAllCourses[[Prerequisite 1]:[Prerequisite 7]],MATCH($A43&amp;"Bus Spec",tblAllCourses[Course Code]&amp;tblAllCourses[Type],0),MATCH(H$3,tblAllCourses[[#Headers],[Prerequisite 1]:[Prerequisite 7]],0))=0,"",INDEX(tblAllCourses[[Prerequisite 1]:[Prerequisite 7]],MATCH($A43&amp;"Bus Spec",tblAllCourses[Course Code]&amp;tblAllCourses[Type],0),MATCH(H$3,tblAllCourses[[#Headers],[Prerequisite 1]:[Prerequisite 7]],0)))</f>
        <v/>
      </c>
      <c r="I43" s="87" t="str" cm="1">
        <f t="array" ref="I43">IF(INDEX(tblAllCourses[[Prerequisite 1]:[Prerequisite 7]],MATCH($A43&amp;"Bus Spec",tblAllCourses[Course Code]&amp;tblAllCourses[Type],0),MATCH(I$3,tblAllCourses[[#Headers],[Prerequisite 1]:[Prerequisite 7]],0))=0,"",INDEX(tblAllCourses[[Prerequisite 1]:[Prerequisite 7]],MATCH($A43&amp;"Bus Spec",tblAllCourses[Course Code]&amp;tblAllCourses[Type],0),MATCH(I$3,tblAllCourses[[#Headers],[Prerequisite 1]:[Prerequisite 7]],0)))</f>
        <v/>
      </c>
      <c r="J43" s="87" t="str" cm="1">
        <f t="array" ref="J43">IF(INDEX(tblAllCourses[[Prerequisite 1]:[Prerequisite 7]],MATCH($A43&amp;"Bus Spec",tblAllCourses[Course Code]&amp;tblAllCourses[Type],0),MATCH(J$3,tblAllCourses[[#Headers],[Prerequisite 1]:[Prerequisite 7]],0))=0,"",INDEX(tblAllCourses[[Prerequisite 1]:[Prerequisite 7]],MATCH($A43&amp;"Bus Spec",tblAllCourses[Course Code]&amp;tblAllCourses[Type],0),MATCH(J$3,tblAllCourses[[#Headers],[Prerequisite 1]:[Prerequisite 7]],0)))</f>
        <v/>
      </c>
      <c r="K43" s="109"/>
      <c r="L43" s="9" t="str">
        <f>_xlfn.IFNA(IF(VLOOKUP(INDEX(DIY!$D$8:$D$83,MATCH(A43,DIY!$A$8:$A$83,0)),Tables!$D$2:$E$11,2,FALSE)&gt;=VLOOKUP($C$2,Tables!$D$2:$E$11,2,FALSE),$L$3,""),"")</f>
        <v/>
      </c>
    </row>
    <row r="44" spans="1:12" s="30" customFormat="1" ht="15.75" customHeight="1" x14ac:dyDescent="0.55000000000000004">
      <c r="A44" s="39" t="s">
        <v>376</v>
      </c>
      <c r="B44" s="39" t="s">
        <v>151</v>
      </c>
      <c r="C44" s="9">
        <f>VLOOKUP(A44,tblAllCourses[[Course Code]:[Credits]],3,FALSE)</f>
        <v>3</v>
      </c>
      <c r="D44" s="87" t="str" cm="1">
        <f t="array" ref="D44">IF(INDEX(tblAllCourses[[Prerequisite 1]:[Prerequisite 7]],MATCH($A44&amp;"Bus Spec",tblAllCourses[Course Code]&amp;tblAllCourses[Type],0),MATCH(D$3,tblAllCourses[[#Headers],[Prerequisite 1]:[Prerequisite 7]],0))=0,"",INDEX(tblAllCourses[[Prerequisite 1]:[Prerequisite 7]],MATCH($A44&amp;"Bus Spec",tblAllCourses[Course Code]&amp;tblAllCourses[Type],0),MATCH(D$3,tblAllCourses[[#Headers],[Prerequisite 1]:[Prerequisite 7]],0)))</f>
        <v>BHT3201</v>
      </c>
      <c r="E44" s="87" t="str" cm="1">
        <f t="array" ref="E44">IF(INDEX(tblAllCourses[[Prerequisite 1]:[Prerequisite 7]],MATCH($A44&amp;"Bus Spec",tblAllCourses[Course Code]&amp;tblAllCourses[Type],0),MATCH(E$3,tblAllCourses[[#Headers],[Prerequisite 1]:[Prerequisite 7]],0))=0,"",INDEX(tblAllCourses[[Prerequisite 1]:[Prerequisite 7]],MATCH($A44&amp;"Bus Spec",tblAllCourses[Course Code]&amp;tblAllCourses[Type],0),MATCH(E$3,tblAllCourses[[#Headers],[Prerequisite 1]:[Prerequisite 7]],0)))</f>
        <v/>
      </c>
      <c r="F44" s="87" t="str" cm="1">
        <f t="array" ref="F44">IF(INDEX(tblAllCourses[[Prerequisite 1]:[Prerequisite 7]],MATCH($A44&amp;"Bus Spec",tblAllCourses[Course Code]&amp;tblAllCourses[Type],0),MATCH(F$3,tblAllCourses[[#Headers],[Prerequisite 1]:[Prerequisite 7]],0))=0,"",INDEX(tblAllCourses[[Prerequisite 1]:[Prerequisite 7]],MATCH($A44&amp;"Bus Spec",tblAllCourses[Course Code]&amp;tblAllCourses[Type],0),MATCH(F$3,tblAllCourses[[#Headers],[Prerequisite 1]:[Prerequisite 7]],0)))</f>
        <v/>
      </c>
      <c r="G44" s="87" t="str" cm="1">
        <f t="array" ref="G44">IF(INDEX(tblAllCourses[[Prerequisite 1]:[Prerequisite 7]],MATCH($A44&amp;"Bus Spec",tblAllCourses[Course Code]&amp;tblAllCourses[Type],0),MATCH(G$3,tblAllCourses[[#Headers],[Prerequisite 1]:[Prerequisite 7]],0))=0,"",INDEX(tblAllCourses[[Prerequisite 1]:[Prerequisite 7]],MATCH($A44&amp;"Bus Spec",tblAllCourses[Course Code]&amp;tblAllCourses[Type],0),MATCH(G$3,tblAllCourses[[#Headers],[Prerequisite 1]:[Prerequisite 7]],0)))</f>
        <v/>
      </c>
      <c r="H44" s="87" t="str" cm="1">
        <f t="array" ref="H44">IF(INDEX(tblAllCourses[[Prerequisite 1]:[Prerequisite 7]],MATCH($A44&amp;"Bus Spec",tblAllCourses[Course Code]&amp;tblAllCourses[Type],0),MATCH(H$3,tblAllCourses[[#Headers],[Prerequisite 1]:[Prerequisite 7]],0))=0,"",INDEX(tblAllCourses[[Prerequisite 1]:[Prerequisite 7]],MATCH($A44&amp;"Bus Spec",tblAllCourses[Course Code]&amp;tblAllCourses[Type],0),MATCH(H$3,tblAllCourses[[#Headers],[Prerequisite 1]:[Prerequisite 7]],0)))</f>
        <v/>
      </c>
      <c r="I44" s="87" t="str" cm="1">
        <f t="array" ref="I44">IF(INDEX(tblAllCourses[[Prerequisite 1]:[Prerequisite 7]],MATCH($A44&amp;"Bus Spec",tblAllCourses[Course Code]&amp;tblAllCourses[Type],0),MATCH(I$3,tblAllCourses[[#Headers],[Prerequisite 1]:[Prerequisite 7]],0))=0,"",INDEX(tblAllCourses[[Prerequisite 1]:[Prerequisite 7]],MATCH($A44&amp;"Bus Spec",tblAllCourses[Course Code]&amp;tblAllCourses[Type],0),MATCH(I$3,tblAllCourses[[#Headers],[Prerequisite 1]:[Prerequisite 7]],0)))</f>
        <v/>
      </c>
      <c r="J44" s="87" t="str" cm="1">
        <f t="array" ref="J44">IF(INDEX(tblAllCourses[[Prerequisite 1]:[Prerequisite 7]],MATCH($A44&amp;"Bus Spec",tblAllCourses[Course Code]&amp;tblAllCourses[Type],0),MATCH(J$3,tblAllCourses[[#Headers],[Prerequisite 1]:[Prerequisite 7]],0))=0,"",INDEX(tblAllCourses[[Prerequisite 1]:[Prerequisite 7]],MATCH($A44&amp;"Bus Spec",tblAllCourses[Course Code]&amp;tblAllCourses[Type],0),MATCH(J$3,tblAllCourses[[#Headers],[Prerequisite 1]:[Prerequisite 7]],0)))</f>
        <v/>
      </c>
      <c r="K44" s="109"/>
      <c r="L44" s="9" t="str">
        <f>_xlfn.IFNA(IF(VLOOKUP(INDEX(DIY!$D$8:$D$83,MATCH(A44,DIY!$A$8:$A$83,0)),Tables!$D$2:$E$11,2,FALSE)&gt;=VLOOKUP($C$2,Tables!$D$2:$E$11,2,FALSE),$L$3,""),"")</f>
        <v/>
      </c>
    </row>
    <row r="45" spans="1:12" s="30" customFormat="1" ht="15.75" customHeight="1" x14ac:dyDescent="0.55000000000000004">
      <c r="A45" s="39" t="s">
        <v>379</v>
      </c>
      <c r="B45" s="39" t="s">
        <v>152</v>
      </c>
      <c r="C45" s="9">
        <f>VLOOKUP(A45,tblAllCourses[[Course Code]:[Credits]],3,FALSE)</f>
        <v>3</v>
      </c>
      <c r="D45" s="87" t="str" cm="1">
        <f t="array" ref="D45">IF(INDEX(tblAllCourses[[Prerequisite 1]:[Prerequisite 7]],MATCH($A45&amp;"Bus Spec",tblAllCourses[Course Code]&amp;tblAllCourses[Type],0),MATCH(D$3,tblAllCourses[[#Headers],[Prerequisite 1]:[Prerequisite 7]],0))=0,"",INDEX(tblAllCourses[[Prerequisite 1]:[Prerequisite 7]],MATCH($A45&amp;"Bus Spec",tblAllCourses[Course Code]&amp;tblAllCourses[Type],0),MATCH(D$3,tblAllCourses[[#Headers],[Prerequisite 1]:[Prerequisite 7]],0)))</f>
        <v>BHT3205</v>
      </c>
      <c r="E45" s="87" t="str" cm="1">
        <f t="array" ref="E45">IF(INDEX(tblAllCourses[[Prerequisite 1]:[Prerequisite 7]],MATCH($A45&amp;"Bus Spec",tblAllCourses[Course Code]&amp;tblAllCourses[Type],0),MATCH(E$3,tblAllCourses[[#Headers],[Prerequisite 1]:[Prerequisite 7]],0))=0,"",INDEX(tblAllCourses[[Prerequisite 1]:[Prerequisite 7]],MATCH($A45&amp;"Bus Spec",tblAllCourses[Course Code]&amp;tblAllCourses[Type],0),MATCH(E$3,tblAllCourses[[#Headers],[Prerequisite 1]:[Prerequisite 7]],0)))</f>
        <v/>
      </c>
      <c r="F45" s="87" t="str" cm="1">
        <f t="array" ref="F45">IF(INDEX(tblAllCourses[[Prerequisite 1]:[Prerequisite 7]],MATCH($A45&amp;"Bus Spec",tblAllCourses[Course Code]&amp;tblAllCourses[Type],0),MATCH(F$3,tblAllCourses[[#Headers],[Prerequisite 1]:[Prerequisite 7]],0))=0,"",INDEX(tblAllCourses[[Prerequisite 1]:[Prerequisite 7]],MATCH($A45&amp;"Bus Spec",tblAllCourses[Course Code]&amp;tblAllCourses[Type],0),MATCH(F$3,tblAllCourses[[#Headers],[Prerequisite 1]:[Prerequisite 7]],0)))</f>
        <v/>
      </c>
      <c r="G45" s="87" t="str" cm="1">
        <f t="array" ref="G45">IF(INDEX(tblAllCourses[[Prerequisite 1]:[Prerequisite 7]],MATCH($A45&amp;"Bus Spec",tblAllCourses[Course Code]&amp;tblAllCourses[Type],0),MATCH(G$3,tblAllCourses[[#Headers],[Prerequisite 1]:[Prerequisite 7]],0))=0,"",INDEX(tblAllCourses[[Prerequisite 1]:[Prerequisite 7]],MATCH($A45&amp;"Bus Spec",tblAllCourses[Course Code]&amp;tblAllCourses[Type],0),MATCH(G$3,tblAllCourses[[#Headers],[Prerequisite 1]:[Prerequisite 7]],0)))</f>
        <v/>
      </c>
      <c r="H45" s="87" t="str" cm="1">
        <f t="array" ref="H45">IF(INDEX(tblAllCourses[[Prerequisite 1]:[Prerequisite 7]],MATCH($A45&amp;"Bus Spec",tblAllCourses[Course Code]&amp;tblAllCourses[Type],0),MATCH(H$3,tblAllCourses[[#Headers],[Prerequisite 1]:[Prerequisite 7]],0))=0,"",INDEX(tblAllCourses[[Prerequisite 1]:[Prerequisite 7]],MATCH($A45&amp;"Bus Spec",tblAllCourses[Course Code]&amp;tblAllCourses[Type],0),MATCH(H$3,tblAllCourses[[#Headers],[Prerequisite 1]:[Prerequisite 7]],0)))</f>
        <v/>
      </c>
      <c r="I45" s="87" t="str" cm="1">
        <f t="array" ref="I45">IF(INDEX(tblAllCourses[[Prerequisite 1]:[Prerequisite 7]],MATCH($A45&amp;"Bus Spec",tblAllCourses[Course Code]&amp;tblAllCourses[Type],0),MATCH(I$3,tblAllCourses[[#Headers],[Prerequisite 1]:[Prerequisite 7]],0))=0,"",INDEX(tblAllCourses[[Prerequisite 1]:[Prerequisite 7]],MATCH($A45&amp;"Bus Spec",tblAllCourses[Course Code]&amp;tblAllCourses[Type],0),MATCH(I$3,tblAllCourses[[#Headers],[Prerequisite 1]:[Prerequisite 7]],0)))</f>
        <v/>
      </c>
      <c r="J45" s="87" t="str" cm="1">
        <f t="array" ref="J45">IF(INDEX(tblAllCourses[[Prerequisite 1]:[Prerequisite 7]],MATCH($A45&amp;"Bus Spec",tblAllCourses[Course Code]&amp;tblAllCourses[Type],0),MATCH(J$3,tblAllCourses[[#Headers],[Prerequisite 1]:[Prerequisite 7]],0))=0,"",INDEX(tblAllCourses[[Prerequisite 1]:[Prerequisite 7]],MATCH($A45&amp;"Bus Spec",tblAllCourses[Course Code]&amp;tblAllCourses[Type],0),MATCH(J$3,tblAllCourses[[#Headers],[Prerequisite 1]:[Prerequisite 7]],0)))</f>
        <v/>
      </c>
      <c r="K45" s="109"/>
      <c r="L45" s="9" t="str">
        <f>_xlfn.IFNA(IF(VLOOKUP(INDEX(DIY!$D$8:$D$83,MATCH(A45,DIY!$A$8:$A$83,0)),Tables!$D$2:$E$11,2,FALSE)&gt;=VLOOKUP($C$2,Tables!$D$2:$E$11,2,FALSE),$L$3,""),"")</f>
        <v/>
      </c>
    </row>
    <row r="46" spans="1:12" s="30" customFormat="1" ht="15.75" customHeight="1" x14ac:dyDescent="0.55000000000000004">
      <c r="A46" s="39" t="s">
        <v>378</v>
      </c>
      <c r="B46" s="39" t="s">
        <v>153</v>
      </c>
      <c r="C46" s="9">
        <f>VLOOKUP(A46,tblAllCourses[[Course Code]:[Credits]],3,FALSE)</f>
        <v>3</v>
      </c>
      <c r="D46" s="87" t="str" cm="1">
        <f t="array" ref="D46">IF(INDEX(tblAllCourses[[Prerequisite 1]:[Prerequisite 7]],MATCH($A46&amp;"Bus Spec",tblAllCourses[Course Code]&amp;tblAllCourses[Type],0),MATCH(D$3,tblAllCourses[[#Headers],[Prerequisite 1]:[Prerequisite 7]],0))=0,"",INDEX(tblAllCourses[[Prerequisite 1]:[Prerequisite 7]],MATCH($A46&amp;"Bus Spec",tblAllCourses[Course Code]&amp;tblAllCourses[Type],0),MATCH(D$3,tblAllCourses[[#Headers],[Prerequisite 1]:[Prerequisite 7]],0)))</f>
        <v>BHT3205</v>
      </c>
      <c r="E46" s="87" t="str" cm="1">
        <f t="array" ref="E46">IF(INDEX(tblAllCourses[[Prerequisite 1]:[Prerequisite 7]],MATCH($A46&amp;"Bus Spec",tblAllCourses[Course Code]&amp;tblAllCourses[Type],0),MATCH(E$3,tblAllCourses[[#Headers],[Prerequisite 1]:[Prerequisite 7]],0))=0,"",INDEX(tblAllCourses[[Prerequisite 1]:[Prerequisite 7]],MATCH($A46&amp;"Bus Spec",tblAllCourses[Course Code]&amp;tblAllCourses[Type],0),MATCH(E$3,tblAllCourses[[#Headers],[Prerequisite 1]:[Prerequisite 7]],0)))</f>
        <v/>
      </c>
      <c r="F46" s="87" t="str" cm="1">
        <f t="array" ref="F46">IF(INDEX(tblAllCourses[[Prerequisite 1]:[Prerequisite 7]],MATCH($A46&amp;"Bus Spec",tblAllCourses[Course Code]&amp;tblAllCourses[Type],0),MATCH(F$3,tblAllCourses[[#Headers],[Prerequisite 1]:[Prerequisite 7]],0))=0,"",INDEX(tblAllCourses[[Prerequisite 1]:[Prerequisite 7]],MATCH($A46&amp;"Bus Spec",tblAllCourses[Course Code]&amp;tblAllCourses[Type],0),MATCH(F$3,tblAllCourses[[#Headers],[Prerequisite 1]:[Prerequisite 7]],0)))</f>
        <v/>
      </c>
      <c r="G46" s="87" t="str" cm="1">
        <f t="array" ref="G46">IF(INDEX(tblAllCourses[[Prerequisite 1]:[Prerequisite 7]],MATCH($A46&amp;"Bus Spec",tblAllCourses[Course Code]&amp;tblAllCourses[Type],0),MATCH(G$3,tblAllCourses[[#Headers],[Prerequisite 1]:[Prerequisite 7]],0))=0,"",INDEX(tblAllCourses[[Prerequisite 1]:[Prerequisite 7]],MATCH($A46&amp;"Bus Spec",tblAllCourses[Course Code]&amp;tblAllCourses[Type],0),MATCH(G$3,tblAllCourses[[#Headers],[Prerequisite 1]:[Prerequisite 7]],0)))</f>
        <v/>
      </c>
      <c r="H46" s="87" t="str" cm="1">
        <f t="array" ref="H46">IF(INDEX(tblAllCourses[[Prerequisite 1]:[Prerequisite 7]],MATCH($A46&amp;"Bus Spec",tblAllCourses[Course Code]&amp;tblAllCourses[Type],0),MATCH(H$3,tblAllCourses[[#Headers],[Prerequisite 1]:[Prerequisite 7]],0))=0,"",INDEX(tblAllCourses[[Prerequisite 1]:[Prerequisite 7]],MATCH($A46&amp;"Bus Spec",tblAllCourses[Course Code]&amp;tblAllCourses[Type],0),MATCH(H$3,tblAllCourses[[#Headers],[Prerequisite 1]:[Prerequisite 7]],0)))</f>
        <v/>
      </c>
      <c r="I46" s="87" t="str" cm="1">
        <f t="array" ref="I46">IF(INDEX(tblAllCourses[[Prerequisite 1]:[Prerequisite 7]],MATCH($A46&amp;"Bus Spec",tblAllCourses[Course Code]&amp;tblAllCourses[Type],0),MATCH(I$3,tblAllCourses[[#Headers],[Prerequisite 1]:[Prerequisite 7]],0))=0,"",INDEX(tblAllCourses[[Prerequisite 1]:[Prerequisite 7]],MATCH($A46&amp;"Bus Spec",tblAllCourses[Course Code]&amp;tblAllCourses[Type],0),MATCH(I$3,tblAllCourses[[#Headers],[Prerequisite 1]:[Prerequisite 7]],0)))</f>
        <v/>
      </c>
      <c r="J46" s="87" t="str" cm="1">
        <f t="array" ref="J46">IF(INDEX(tblAllCourses[[Prerequisite 1]:[Prerequisite 7]],MATCH($A46&amp;"Bus Spec",tblAllCourses[Course Code]&amp;tblAllCourses[Type],0),MATCH(J$3,tblAllCourses[[#Headers],[Prerequisite 1]:[Prerequisite 7]],0))=0,"",INDEX(tblAllCourses[[Prerequisite 1]:[Prerequisite 7]],MATCH($A46&amp;"Bus Spec",tblAllCourses[Course Code]&amp;tblAllCourses[Type],0),MATCH(J$3,tblAllCourses[[#Headers],[Prerequisite 1]:[Prerequisite 7]],0)))</f>
        <v/>
      </c>
      <c r="K46" s="109"/>
      <c r="L46" s="9" t="str">
        <f>_xlfn.IFNA(IF(VLOOKUP(INDEX(DIY!$D$8:$D$83,MATCH(A46,DIY!$A$8:$A$83,0)),Tables!$D$2:$E$11,2,FALSE)&gt;=VLOOKUP($C$2,Tables!$D$2:$E$11,2,FALSE),$L$3,""),"")</f>
        <v/>
      </c>
    </row>
    <row r="47" spans="1:12" s="30" customFormat="1" ht="15.75" customHeight="1" x14ac:dyDescent="0.55000000000000004">
      <c r="A47" s="69" t="s">
        <v>380</v>
      </c>
      <c r="B47" s="69" t="s">
        <v>154</v>
      </c>
      <c r="C47" s="9">
        <f>VLOOKUP(A47,tblAllCourses[[Course Code]:[Credits]],3,FALSE)</f>
        <v>3</v>
      </c>
      <c r="D47" s="87" cm="1">
        <f t="array" ref="D47">IF(INDEX(tblAllCourses[[Prerequisite 1]:[Prerequisite 7]],MATCH($A47&amp;"Bus Spec",tblAllCourses[Course Code]&amp;tblAllCourses[Type],0),MATCH(D$3,tblAllCourses[[#Headers],[Prerequisite 1]:[Prerequisite 7]],0))=0,"",INDEX(tblAllCourses[[Prerequisite 1]:[Prerequisite 7]],MATCH($A47&amp;"Bus Spec",tblAllCourses[Course Code]&amp;tblAllCourses[Type],0),MATCH(D$3,tblAllCourses[[#Headers],[Prerequisite 1]:[Prerequisite 7]],0)))</f>
        <v>120</v>
      </c>
      <c r="E47" s="87" t="str" cm="1">
        <f t="array" ref="E47">IF(INDEX(tblAllCourses[[Prerequisite 1]:[Prerequisite 7]],MATCH($A47&amp;"Bus Spec",tblAllCourses[Course Code]&amp;tblAllCourses[Type],0),MATCH(E$3,tblAllCourses[[#Headers],[Prerequisite 1]:[Prerequisite 7]],0))=0,"",INDEX(tblAllCourses[[Prerequisite 1]:[Prerequisite 7]],MATCH($A47&amp;"Bus Spec",tblAllCourses[Course Code]&amp;tblAllCourses[Type],0),MATCH(E$3,tblAllCourses[[#Headers],[Prerequisite 1]:[Prerequisite 7]],0)))</f>
        <v>BHT3301</v>
      </c>
      <c r="F47" s="87" t="str" cm="1">
        <f t="array" ref="F47">IF(INDEX(tblAllCourses[[Prerequisite 1]:[Prerequisite 7]],MATCH($A47&amp;"Bus Spec",tblAllCourses[Course Code]&amp;tblAllCourses[Type],0),MATCH(F$3,tblAllCourses[[#Headers],[Prerequisite 1]:[Prerequisite 7]],0))=0,"",INDEX(tblAllCourses[[Prerequisite 1]:[Prerequisite 7]],MATCH($A47&amp;"Bus Spec",tblAllCourses[Course Code]&amp;tblAllCourses[Type],0),MATCH(F$3,tblAllCourses[[#Headers],[Prerequisite 1]:[Prerequisite 7]],0)))</f>
        <v>BHT3204</v>
      </c>
      <c r="G47" s="87" t="str" cm="1">
        <f t="array" ref="G47">IF(INDEX(tblAllCourses[[Prerequisite 1]:[Prerequisite 7]],MATCH($A47&amp;"Bus Spec",tblAllCourses[Course Code]&amp;tblAllCourses[Type],0),MATCH(G$3,tblAllCourses[[#Headers],[Prerequisite 1]:[Prerequisite 7]],0))=0,"",INDEX(tblAllCourses[[Prerequisite 1]:[Prerequisite 7]],MATCH($A47&amp;"Bus Spec",tblAllCourses[Course Code]&amp;tblAllCourses[Type],0),MATCH(G$3,tblAllCourses[[#Headers],[Prerequisite 1]:[Prerequisite 7]],0)))</f>
        <v>BHT3205</v>
      </c>
      <c r="H47" s="87" t="str" cm="1">
        <f t="array" ref="H47">IF(INDEX(tblAllCourses[[Prerequisite 1]:[Prerequisite 7]],MATCH($A47&amp;"Bus Spec",tblAllCourses[Course Code]&amp;tblAllCourses[Type],0),MATCH(H$3,tblAllCourses[[#Headers],[Prerequisite 1]:[Prerequisite 7]],0))=0,"",INDEX(tblAllCourses[[Prerequisite 1]:[Prerequisite 7]],MATCH($A47&amp;"Bus Spec",tblAllCourses[Course Code]&amp;tblAllCourses[Type],0),MATCH(H$3,tblAllCourses[[#Headers],[Prerequisite 1]:[Prerequisite 7]],0)))</f>
        <v>Graduating</v>
      </c>
      <c r="I47" s="87" t="str" cm="1">
        <f t="array" ref="I47">IF(INDEX(tblAllCourses[[Prerequisite 1]:[Prerequisite 7]],MATCH($A47&amp;"Bus Spec",tblAllCourses[Course Code]&amp;tblAllCourses[Type],0),MATCH(I$3,tblAllCourses[[#Headers],[Prerequisite 1]:[Prerequisite 7]],0))=0,"",INDEX(tblAllCourses[[Prerequisite 1]:[Prerequisite 7]],MATCH($A47&amp;"Bus Spec",tblAllCourses[Course Code]&amp;tblAllCourses[Type],0),MATCH(I$3,tblAllCourses[[#Headers],[Prerequisite 1]:[Prerequisite 7]],0)))</f>
        <v/>
      </c>
      <c r="J47" s="87" t="str" cm="1">
        <f t="array" ref="J47">IF(INDEX(tblAllCourses[[Prerequisite 1]:[Prerequisite 7]],MATCH($A47&amp;"Bus Spec",tblAllCourses[Course Code]&amp;tblAllCourses[Type],0),MATCH(J$3,tblAllCourses[[#Headers],[Prerequisite 1]:[Prerequisite 7]],0))=0,"",INDEX(tblAllCourses[[Prerequisite 1]:[Prerequisite 7]],MATCH($A47&amp;"Bus Spec",tblAllCourses[Course Code]&amp;tblAllCourses[Type],0),MATCH(J$3,tblAllCourses[[#Headers],[Prerequisite 1]:[Prerequisite 7]],0)))</f>
        <v/>
      </c>
      <c r="K47" s="109"/>
      <c r="L47" s="9" t="str">
        <f>_xlfn.IFNA(IF(VLOOKUP(INDEX(DIY!$D$8:$D$83,MATCH(A47,DIY!$A$8:$A$83,0)),Tables!$D$2:$E$11,2,FALSE)&gt;=VLOOKUP($C$2,Tables!$D$2:$E$11,2,FALSE),$L$3,""),"")</f>
        <v/>
      </c>
    </row>
    <row r="48" spans="1:12" s="30" customFormat="1" ht="15.75" customHeight="1" x14ac:dyDescent="0.55000000000000004">
      <c r="A48" s="205" t="s">
        <v>174</v>
      </c>
      <c r="B48" s="206"/>
      <c r="C48" s="133" t="str">
        <f>IF(COUNTIF(L49:L58,L$3)=10,L$3,"")</f>
        <v/>
      </c>
      <c r="D48" s="92"/>
      <c r="E48" s="92"/>
      <c r="F48" s="92"/>
      <c r="G48" s="92"/>
      <c r="H48" s="92"/>
      <c r="I48" s="92"/>
      <c r="J48" s="92"/>
      <c r="K48" s="109"/>
      <c r="L48" s="9" t="str">
        <f>_xlfn.IFNA(IF(VLOOKUP(INDEX(DIY!$D$8:$D$83,MATCH(A48,DIY!$A$8:$A$83,0)),Tables!$D$2:$E$11,2,FALSE)&gt;=VLOOKUP($C$2,Tables!$D$2:$E$11,2,FALSE),$L$3,""),"")</f>
        <v/>
      </c>
    </row>
    <row r="49" spans="1:12" s="30" customFormat="1" ht="15.75" customHeight="1" x14ac:dyDescent="0.55000000000000004">
      <c r="A49" s="47" t="s">
        <v>367</v>
      </c>
      <c r="B49" s="39" t="s">
        <v>140</v>
      </c>
      <c r="C49" s="9">
        <f>VLOOKUP(A49,tblAllCourses[[Course Code]:[Credits]],3,FALSE)</f>
        <v>3</v>
      </c>
      <c r="D49" s="87" cm="1">
        <f t="array" ref="D49">IF(INDEX(tblAllCourses[[Prerequisite 1]:[Prerequisite 7]],MATCH($A49&amp;"Bus Spec",tblAllCourses[Course Code]&amp;tblAllCourses[Type],0),MATCH(D$3,tblAllCourses[[#Headers],[Prerequisite 1]:[Prerequisite 7]],0))=0,"",INDEX(tblAllCourses[[Prerequisite 1]:[Prerequisite 7]],MATCH($A49&amp;"Bus Spec",tblAllCourses[Course Code]&amp;tblAllCourses[Type],0),MATCH(D$3,tblAllCourses[[#Headers],[Prerequisite 1]:[Prerequisite 7]],0)))</f>
        <v>100</v>
      </c>
      <c r="E49" s="87" t="str" cm="1">
        <f t="array" ref="E49">IF(INDEX(tblAllCourses[[Prerequisite 1]:[Prerequisite 7]],MATCH($A49&amp;"Bus Spec",tblAllCourses[Course Code]&amp;tblAllCourses[Type],0),MATCH(E$3,tblAllCourses[[#Headers],[Prerequisite 1]:[Prerequisite 7]],0))=0,"",INDEX(tblAllCourses[[Prerequisite 1]:[Prerequisite 7]],MATCH($A49&amp;"Bus Spec",tblAllCourses[Course Code]&amp;tblAllCourses[Type],0),MATCH(E$3,tblAllCourses[[#Headers],[Prerequisite 1]:[Prerequisite 7]],0)))</f>
        <v>BBA2103</v>
      </c>
      <c r="F49" s="87" t="str" cm="1">
        <f t="array" ref="F49">IF(INDEX(tblAllCourses[[Prerequisite 1]:[Prerequisite 7]],MATCH($A49&amp;"Bus Spec",tblAllCourses[Course Code]&amp;tblAllCourses[Type],0),MATCH(F$3,tblAllCourses[[#Headers],[Prerequisite 1]:[Prerequisite 7]],0))=0,"",INDEX(tblAllCourses[[Prerequisite 1]:[Prerequisite 7]],MATCH($A49&amp;"Bus Spec",tblAllCourses[Course Code]&amp;tblAllCourses[Type],0),MATCH(F$3,tblAllCourses[[#Headers],[Prerequisite 1]:[Prerequisite 7]],0)))</f>
        <v/>
      </c>
      <c r="G49" s="87" t="str" cm="1">
        <f t="array" ref="G49">IF(INDEX(tblAllCourses[[Prerequisite 1]:[Prerequisite 7]],MATCH($A49&amp;"Bus Spec",tblAllCourses[Course Code]&amp;tblAllCourses[Type],0),MATCH(G$3,tblAllCourses[[#Headers],[Prerequisite 1]:[Prerequisite 7]],0))=0,"",INDEX(tblAllCourses[[Prerequisite 1]:[Prerequisite 7]],MATCH($A49&amp;"Bus Spec",tblAllCourses[Course Code]&amp;tblAllCourses[Type],0),MATCH(G$3,tblAllCourses[[#Headers],[Prerequisite 1]:[Prerequisite 7]],0)))</f>
        <v/>
      </c>
      <c r="H49" s="87" t="str" cm="1">
        <f t="array" ref="H49">IF(INDEX(tblAllCourses[[Prerequisite 1]:[Prerequisite 7]],MATCH($A49&amp;"Bus Spec",tblAllCourses[Course Code]&amp;tblAllCourses[Type],0),MATCH(H$3,tblAllCourses[[#Headers],[Prerequisite 1]:[Prerequisite 7]],0))=0,"",INDEX(tblAllCourses[[Prerequisite 1]:[Prerequisite 7]],MATCH($A49&amp;"Bus Spec",tblAllCourses[Course Code]&amp;tblAllCourses[Type],0),MATCH(H$3,tblAllCourses[[#Headers],[Prerequisite 1]:[Prerequisite 7]],0)))</f>
        <v/>
      </c>
      <c r="I49" s="87" t="str" cm="1">
        <f t="array" ref="I49">IF(INDEX(tblAllCourses[[Prerequisite 1]:[Prerequisite 7]],MATCH($A49&amp;"Bus Spec",tblAllCourses[Course Code]&amp;tblAllCourses[Type],0),MATCH(I$3,tblAllCourses[[#Headers],[Prerequisite 1]:[Prerequisite 7]],0))=0,"",INDEX(tblAllCourses[[Prerequisite 1]:[Prerequisite 7]],MATCH($A49&amp;"Bus Spec",tblAllCourses[Course Code]&amp;tblAllCourses[Type],0),MATCH(I$3,tblAllCourses[[#Headers],[Prerequisite 1]:[Prerequisite 7]],0)))</f>
        <v/>
      </c>
      <c r="J49" s="87" t="str" cm="1">
        <f t="array" ref="J49">IF(INDEX(tblAllCourses[[Prerequisite 1]:[Prerequisite 7]],MATCH($A49&amp;"Bus Spec",tblAllCourses[Course Code]&amp;tblAllCourses[Type],0),MATCH(J$3,tblAllCourses[[#Headers],[Prerequisite 1]:[Prerequisite 7]],0))=0,"",INDEX(tblAllCourses[[Prerequisite 1]:[Prerequisite 7]],MATCH($A49&amp;"Bus Spec",tblAllCourses[Course Code]&amp;tblAllCourses[Type],0),MATCH(J$3,tblAllCourses[[#Headers],[Prerequisite 1]:[Prerequisite 7]],0)))</f>
        <v/>
      </c>
      <c r="K49" s="109"/>
      <c r="L49" s="9" t="str">
        <f>_xlfn.IFNA(IF(VLOOKUP(INDEX(DIY!$D$8:$D$83,MATCH(A49,DIY!$A$8:$A$83,0)),Tables!$D$2:$E$11,2,FALSE)&gt;=VLOOKUP($C$2,Tables!$D$2:$E$11,2,FALSE),$L$3,""),"")</f>
        <v/>
      </c>
    </row>
    <row r="50" spans="1:12" s="30" customFormat="1" ht="15.75" customHeight="1" x14ac:dyDescent="0.55000000000000004">
      <c r="A50" s="47" t="s">
        <v>382</v>
      </c>
      <c r="B50" s="39" t="s">
        <v>165</v>
      </c>
      <c r="C50" s="9">
        <f>VLOOKUP(A50,tblAllCourses[[Course Code]:[Credits]],3,FALSE)</f>
        <v>3</v>
      </c>
      <c r="D50" s="87" t="str" cm="1">
        <f t="array" ref="D50">IF(INDEX(tblAllCourses[[Prerequisite 1]:[Prerequisite 7]],MATCH($A50&amp;"Bus Spec",tblAllCourses[Course Code]&amp;tblAllCourses[Type],0),MATCH(D$3,tblAllCourses[[#Headers],[Prerequisite 1]:[Prerequisite 7]],0))=0,"",INDEX(tblAllCourses[[Prerequisite 1]:[Prerequisite 7]],MATCH($A50&amp;"Bus Spec",tblAllCourses[Course Code]&amp;tblAllCourses[Type],0),MATCH(D$3,tblAllCourses[[#Headers],[Prerequisite 1]:[Prerequisite 7]],0)))</f>
        <v>BBA2104</v>
      </c>
      <c r="E50" s="87" t="str" cm="1">
        <f t="array" ref="E50">IF(INDEX(tblAllCourses[[Prerequisite 1]:[Prerequisite 7]],MATCH($A50&amp;"Bus Spec",tblAllCourses[Course Code]&amp;tblAllCourses[Type],0),MATCH(E$3,tblAllCourses[[#Headers],[Prerequisite 1]:[Prerequisite 7]],0))=0,"",INDEX(tblAllCourses[[Prerequisite 1]:[Prerequisite 7]],MATCH($A50&amp;"Bus Spec",tblAllCourses[Course Code]&amp;tblAllCourses[Type],0),MATCH(E$3,tblAllCourses[[#Headers],[Prerequisite 1]:[Prerequisite 7]],0)))</f>
        <v/>
      </c>
      <c r="F50" s="87" t="str" cm="1">
        <f t="array" ref="F50">IF(INDEX(tblAllCourses[[Prerequisite 1]:[Prerequisite 7]],MATCH($A50&amp;"Bus Spec",tblAllCourses[Course Code]&amp;tblAllCourses[Type],0),MATCH(F$3,tblAllCourses[[#Headers],[Prerequisite 1]:[Prerequisite 7]],0))=0,"",INDEX(tblAllCourses[[Prerequisite 1]:[Prerequisite 7]],MATCH($A50&amp;"Bus Spec",tblAllCourses[Course Code]&amp;tblAllCourses[Type],0),MATCH(F$3,tblAllCourses[[#Headers],[Prerequisite 1]:[Prerequisite 7]],0)))</f>
        <v/>
      </c>
      <c r="G50" s="87" t="str" cm="1">
        <f t="array" ref="G50">IF(INDEX(tblAllCourses[[Prerequisite 1]:[Prerequisite 7]],MATCH($A50&amp;"Bus Spec",tblAllCourses[Course Code]&amp;tblAllCourses[Type],0),MATCH(G$3,tblAllCourses[[#Headers],[Prerequisite 1]:[Prerequisite 7]],0))=0,"",INDEX(tblAllCourses[[Prerequisite 1]:[Prerequisite 7]],MATCH($A50&amp;"Bus Spec",tblAllCourses[Course Code]&amp;tblAllCourses[Type],0),MATCH(G$3,tblAllCourses[[#Headers],[Prerequisite 1]:[Prerequisite 7]],0)))</f>
        <v/>
      </c>
      <c r="H50" s="87" t="str" cm="1">
        <f t="array" ref="H50">IF(INDEX(tblAllCourses[[Prerequisite 1]:[Prerequisite 7]],MATCH($A50&amp;"Bus Spec",tblAllCourses[Course Code]&amp;tblAllCourses[Type],0),MATCH(H$3,tblAllCourses[[#Headers],[Prerequisite 1]:[Prerequisite 7]],0))=0,"",INDEX(tblAllCourses[[Prerequisite 1]:[Prerequisite 7]],MATCH($A50&amp;"Bus Spec",tblAllCourses[Course Code]&amp;tblAllCourses[Type],0),MATCH(H$3,tblAllCourses[[#Headers],[Prerequisite 1]:[Prerequisite 7]],0)))</f>
        <v/>
      </c>
      <c r="I50" s="87" t="str" cm="1">
        <f t="array" ref="I50">IF(INDEX(tblAllCourses[[Prerequisite 1]:[Prerequisite 7]],MATCH($A50&amp;"Bus Spec",tblAllCourses[Course Code]&amp;tblAllCourses[Type],0),MATCH(I$3,tblAllCourses[[#Headers],[Prerequisite 1]:[Prerequisite 7]],0))=0,"",INDEX(tblAllCourses[[Prerequisite 1]:[Prerequisite 7]],MATCH($A50&amp;"Bus Spec",tblAllCourses[Course Code]&amp;tblAllCourses[Type],0),MATCH(I$3,tblAllCourses[[#Headers],[Prerequisite 1]:[Prerequisite 7]],0)))</f>
        <v/>
      </c>
      <c r="J50" s="87" t="str" cm="1">
        <f t="array" ref="J50">IF(INDEX(tblAllCourses[[Prerequisite 1]:[Prerequisite 7]],MATCH($A50&amp;"Bus Spec",tblAllCourses[Course Code]&amp;tblAllCourses[Type],0),MATCH(J$3,tblAllCourses[[#Headers],[Prerequisite 1]:[Prerequisite 7]],0))=0,"",INDEX(tblAllCourses[[Prerequisite 1]:[Prerequisite 7]],MATCH($A50&amp;"Bus Spec",tblAllCourses[Course Code]&amp;tblAllCourses[Type],0),MATCH(J$3,tblAllCourses[[#Headers],[Prerequisite 1]:[Prerequisite 7]],0)))</f>
        <v/>
      </c>
      <c r="K50" s="109"/>
      <c r="L50" s="9" t="str">
        <f>_xlfn.IFNA(IF(VLOOKUP(INDEX(DIY!$D$8:$D$83,MATCH(A50,DIY!$A$8:$A$83,0)),Tables!$D$2:$E$11,2,FALSE)&gt;=VLOOKUP($C$2,Tables!$D$2:$E$11,2,FALSE),$L$3,""),"")</f>
        <v/>
      </c>
    </row>
    <row r="51" spans="1:12" s="30" customFormat="1" ht="15.75" customHeight="1" x14ac:dyDescent="0.55000000000000004">
      <c r="A51" s="47" t="s">
        <v>381</v>
      </c>
      <c r="B51" s="39" t="s">
        <v>166</v>
      </c>
      <c r="C51" s="9">
        <f>VLOOKUP(A51,tblAllCourses[[Course Code]:[Credits]],3,FALSE)</f>
        <v>3</v>
      </c>
      <c r="D51" s="87" t="str" cm="1">
        <f t="array" ref="D51">IF(INDEX(tblAllCourses[[Prerequisite 1]:[Prerequisite 7]],MATCH($A51&amp;"Bus Spec",tblAllCourses[Course Code]&amp;tblAllCourses[Type],0),MATCH(D$3,tblAllCourses[[#Headers],[Prerequisite 1]:[Prerequisite 7]],0))=0,"",INDEX(tblAllCourses[[Prerequisite 1]:[Prerequisite 7]],MATCH($A51&amp;"Bus Spec",tblAllCourses[Course Code]&amp;tblAllCourses[Type],0),MATCH(D$3,tblAllCourses[[#Headers],[Prerequisite 1]:[Prerequisite 7]],0)))</f>
        <v>BBA2104</v>
      </c>
      <c r="E51" s="87" t="str" cm="1">
        <f t="array" ref="E51">IF(INDEX(tblAllCourses[[Prerequisite 1]:[Prerequisite 7]],MATCH($A51&amp;"Bus Spec",tblAllCourses[Course Code]&amp;tblAllCourses[Type],0),MATCH(E$3,tblAllCourses[[#Headers],[Prerequisite 1]:[Prerequisite 7]],0))=0,"",INDEX(tblAllCourses[[Prerequisite 1]:[Prerequisite 7]],MATCH($A51&amp;"Bus Spec",tblAllCourses[Course Code]&amp;tblAllCourses[Type],0),MATCH(E$3,tblAllCourses[[#Headers],[Prerequisite 1]:[Prerequisite 7]],0)))</f>
        <v/>
      </c>
      <c r="F51" s="87" t="str" cm="1">
        <f t="array" ref="F51">IF(INDEX(tblAllCourses[[Prerequisite 1]:[Prerequisite 7]],MATCH($A51&amp;"Bus Spec",tblAllCourses[Course Code]&amp;tblAllCourses[Type],0),MATCH(F$3,tblAllCourses[[#Headers],[Prerequisite 1]:[Prerequisite 7]],0))=0,"",INDEX(tblAllCourses[[Prerequisite 1]:[Prerequisite 7]],MATCH($A51&amp;"Bus Spec",tblAllCourses[Course Code]&amp;tblAllCourses[Type],0),MATCH(F$3,tblAllCourses[[#Headers],[Prerequisite 1]:[Prerequisite 7]],0)))</f>
        <v/>
      </c>
      <c r="G51" s="87" t="str" cm="1">
        <f t="array" ref="G51">IF(INDEX(tblAllCourses[[Prerequisite 1]:[Prerequisite 7]],MATCH($A51&amp;"Bus Spec",tblAllCourses[Course Code]&amp;tblAllCourses[Type],0),MATCH(G$3,tblAllCourses[[#Headers],[Prerequisite 1]:[Prerequisite 7]],0))=0,"",INDEX(tblAllCourses[[Prerequisite 1]:[Prerequisite 7]],MATCH($A51&amp;"Bus Spec",tblAllCourses[Course Code]&amp;tblAllCourses[Type],0),MATCH(G$3,tblAllCourses[[#Headers],[Prerequisite 1]:[Prerequisite 7]],0)))</f>
        <v/>
      </c>
      <c r="H51" s="87" t="str" cm="1">
        <f t="array" ref="H51">IF(INDEX(tblAllCourses[[Prerequisite 1]:[Prerequisite 7]],MATCH($A51&amp;"Bus Spec",tblAllCourses[Course Code]&amp;tblAllCourses[Type],0),MATCH(H$3,tblAllCourses[[#Headers],[Prerequisite 1]:[Prerequisite 7]],0))=0,"",INDEX(tblAllCourses[[Prerequisite 1]:[Prerequisite 7]],MATCH($A51&amp;"Bus Spec",tblAllCourses[Course Code]&amp;tblAllCourses[Type],0),MATCH(H$3,tblAllCourses[[#Headers],[Prerequisite 1]:[Prerequisite 7]],0)))</f>
        <v/>
      </c>
      <c r="I51" s="87" t="str" cm="1">
        <f t="array" ref="I51">IF(INDEX(tblAllCourses[[Prerequisite 1]:[Prerequisite 7]],MATCH($A51&amp;"Bus Spec",tblAllCourses[Course Code]&amp;tblAllCourses[Type],0),MATCH(I$3,tblAllCourses[[#Headers],[Prerequisite 1]:[Prerequisite 7]],0))=0,"",INDEX(tblAllCourses[[Prerequisite 1]:[Prerequisite 7]],MATCH($A51&amp;"Bus Spec",tblAllCourses[Course Code]&amp;tblAllCourses[Type],0),MATCH(I$3,tblAllCourses[[#Headers],[Prerequisite 1]:[Prerequisite 7]],0)))</f>
        <v/>
      </c>
      <c r="J51" s="87" t="str" cm="1">
        <f t="array" ref="J51">IF(INDEX(tblAllCourses[[Prerequisite 1]:[Prerequisite 7]],MATCH($A51&amp;"Bus Spec",tblAllCourses[Course Code]&amp;tblAllCourses[Type],0),MATCH(J$3,tblAllCourses[[#Headers],[Prerequisite 1]:[Prerequisite 7]],0))=0,"",INDEX(tblAllCourses[[Prerequisite 1]:[Prerequisite 7]],MATCH($A51&amp;"Bus Spec",tblAllCourses[Course Code]&amp;tblAllCourses[Type],0),MATCH(J$3,tblAllCourses[[#Headers],[Prerequisite 1]:[Prerequisite 7]],0)))</f>
        <v/>
      </c>
      <c r="K51" s="109"/>
      <c r="L51" s="9" t="str">
        <f>_xlfn.IFNA(IF(VLOOKUP(INDEX(DIY!$D$8:$D$83,MATCH(A51,DIY!$A$8:$A$83,0)),Tables!$D$2:$E$11,2,FALSE)&gt;=VLOOKUP($C$2,Tables!$D$2:$E$11,2,FALSE),$L$3,""),"")</f>
        <v/>
      </c>
    </row>
    <row r="52" spans="1:12" s="30" customFormat="1" ht="15.75" customHeight="1" x14ac:dyDescent="0.55000000000000004">
      <c r="A52" s="47" t="s">
        <v>384</v>
      </c>
      <c r="B52" s="39" t="s">
        <v>167</v>
      </c>
      <c r="C52" s="9">
        <f>VLOOKUP(A52,tblAllCourses[[Course Code]:[Credits]],3,FALSE)</f>
        <v>3</v>
      </c>
      <c r="D52" s="87" t="str" cm="1">
        <f t="array" ref="D52">IF(INDEX(tblAllCourses[[Prerequisite 1]:[Prerequisite 7]],MATCH($A52&amp;"Bus Spec",tblAllCourses[Course Code]&amp;tblAllCourses[Type],0),MATCH(D$3,tblAllCourses[[#Headers],[Prerequisite 1]:[Prerequisite 7]],0))=0,"",INDEX(tblAllCourses[[Prerequisite 1]:[Prerequisite 7]],MATCH($A52&amp;"Bus Spec",tblAllCourses[Course Code]&amp;tblAllCourses[Type],0),MATCH(D$3,tblAllCourses[[#Headers],[Prerequisite 1]:[Prerequisite 7]],0)))</f>
        <v>BBA1104</v>
      </c>
      <c r="E52" s="87" t="str" cm="1">
        <f t="array" ref="E52">IF(INDEX(tblAllCourses[[Prerequisite 1]:[Prerequisite 7]],MATCH($A52&amp;"Bus Spec",tblAllCourses[Course Code]&amp;tblAllCourses[Type],0),MATCH(E$3,tblAllCourses[[#Headers],[Prerequisite 1]:[Prerequisite 7]],0))=0,"",INDEX(tblAllCourses[[Prerequisite 1]:[Prerequisite 7]],MATCH($A52&amp;"Bus Spec",tblAllCourses[Course Code]&amp;tblAllCourses[Type],0),MATCH(E$3,tblAllCourses[[#Headers],[Prerequisite 1]:[Prerequisite 7]],0)))</f>
        <v/>
      </c>
      <c r="F52" s="87" t="str" cm="1">
        <f t="array" ref="F52">IF(INDEX(tblAllCourses[[Prerequisite 1]:[Prerequisite 7]],MATCH($A52&amp;"Bus Spec",tblAllCourses[Course Code]&amp;tblAllCourses[Type],0),MATCH(F$3,tblAllCourses[[#Headers],[Prerequisite 1]:[Prerequisite 7]],0))=0,"",INDEX(tblAllCourses[[Prerequisite 1]:[Prerequisite 7]],MATCH($A52&amp;"Bus Spec",tblAllCourses[Course Code]&amp;tblAllCourses[Type],0),MATCH(F$3,tblAllCourses[[#Headers],[Prerequisite 1]:[Prerequisite 7]],0)))</f>
        <v/>
      </c>
      <c r="G52" s="87" t="str" cm="1">
        <f t="array" ref="G52">IF(INDEX(tblAllCourses[[Prerequisite 1]:[Prerequisite 7]],MATCH($A52&amp;"Bus Spec",tblAllCourses[Course Code]&amp;tblAllCourses[Type],0),MATCH(G$3,tblAllCourses[[#Headers],[Prerequisite 1]:[Prerequisite 7]],0))=0,"",INDEX(tblAllCourses[[Prerequisite 1]:[Prerequisite 7]],MATCH($A52&amp;"Bus Spec",tblAllCourses[Course Code]&amp;tblAllCourses[Type],0),MATCH(G$3,tblAllCourses[[#Headers],[Prerequisite 1]:[Prerequisite 7]],0)))</f>
        <v/>
      </c>
      <c r="H52" s="87" t="str" cm="1">
        <f t="array" ref="H52">IF(INDEX(tblAllCourses[[Prerequisite 1]:[Prerequisite 7]],MATCH($A52&amp;"Bus Spec",tblAllCourses[Course Code]&amp;tblAllCourses[Type],0),MATCH(H$3,tblAllCourses[[#Headers],[Prerequisite 1]:[Prerequisite 7]],0))=0,"",INDEX(tblAllCourses[[Prerequisite 1]:[Prerequisite 7]],MATCH($A52&amp;"Bus Spec",tblAllCourses[Course Code]&amp;tblAllCourses[Type],0),MATCH(H$3,tblAllCourses[[#Headers],[Prerequisite 1]:[Prerequisite 7]],0)))</f>
        <v/>
      </c>
      <c r="I52" s="87" t="str" cm="1">
        <f t="array" ref="I52">IF(INDEX(tblAllCourses[[Prerequisite 1]:[Prerequisite 7]],MATCH($A52&amp;"Bus Spec",tblAllCourses[Course Code]&amp;tblAllCourses[Type],0),MATCH(I$3,tblAllCourses[[#Headers],[Prerequisite 1]:[Prerequisite 7]],0))=0,"",INDEX(tblAllCourses[[Prerequisite 1]:[Prerequisite 7]],MATCH($A52&amp;"Bus Spec",tblAllCourses[Course Code]&amp;tblAllCourses[Type],0),MATCH(I$3,tblAllCourses[[#Headers],[Prerequisite 1]:[Prerequisite 7]],0)))</f>
        <v/>
      </c>
      <c r="J52" s="87" t="str" cm="1">
        <f t="array" ref="J52">IF(INDEX(tblAllCourses[[Prerequisite 1]:[Prerequisite 7]],MATCH($A52&amp;"Bus Spec",tblAllCourses[Course Code]&amp;tblAllCourses[Type],0),MATCH(J$3,tblAllCourses[[#Headers],[Prerequisite 1]:[Prerequisite 7]],0))=0,"",INDEX(tblAllCourses[[Prerequisite 1]:[Prerequisite 7]],MATCH($A52&amp;"Bus Spec",tblAllCourses[Course Code]&amp;tblAllCourses[Type],0),MATCH(J$3,tblAllCourses[[#Headers],[Prerequisite 1]:[Prerequisite 7]],0)))</f>
        <v/>
      </c>
      <c r="K52" s="109"/>
      <c r="L52" s="9" t="str">
        <f>_xlfn.IFNA(IF(VLOOKUP(INDEX(DIY!$D$8:$D$83,MATCH(A52,DIY!$A$8:$A$83,0)),Tables!$D$2:$E$11,2,FALSE)&gt;=VLOOKUP($C$2,Tables!$D$2:$E$11,2,FALSE),$L$3,""),"")</f>
        <v/>
      </c>
    </row>
    <row r="53" spans="1:12" s="30" customFormat="1" ht="15.75" customHeight="1" x14ac:dyDescent="0.55000000000000004">
      <c r="A53" s="47" t="s">
        <v>383</v>
      </c>
      <c r="B53" s="39" t="s">
        <v>168</v>
      </c>
      <c r="C53" s="9">
        <f>VLOOKUP(A53,tblAllCourses[[Course Code]:[Credits]],3,FALSE)</f>
        <v>3</v>
      </c>
      <c r="D53" s="87" t="str" cm="1">
        <f t="array" ref="D53">IF(INDEX(tblAllCourses[[Prerequisite 1]:[Prerequisite 7]],MATCH($A53&amp;"Bus Spec",tblAllCourses[Course Code]&amp;tblAllCourses[Type],0),MATCH(D$3,tblAllCourses[[#Headers],[Prerequisite 1]:[Prerequisite 7]],0))=0,"",INDEX(tblAllCourses[[Prerequisite 1]:[Prerequisite 7]],MATCH($A53&amp;"Bus Spec",tblAllCourses[Course Code]&amp;tblAllCourses[Type],0),MATCH(D$3,tblAllCourses[[#Headers],[Prerequisite 1]:[Prerequisite 7]],0)))</f>
        <v>BIB3201</v>
      </c>
      <c r="E53" s="87" t="str" cm="1">
        <f t="array" ref="E53">IF(INDEX(tblAllCourses[[Prerequisite 1]:[Prerequisite 7]],MATCH($A53&amp;"Bus Spec",tblAllCourses[Course Code]&amp;tblAllCourses[Type],0),MATCH(E$3,tblAllCourses[[#Headers],[Prerequisite 1]:[Prerequisite 7]],0))=0,"",INDEX(tblAllCourses[[Prerequisite 1]:[Prerequisite 7]],MATCH($A53&amp;"Bus Spec",tblAllCourses[Course Code]&amp;tblAllCourses[Type],0),MATCH(E$3,tblAllCourses[[#Headers],[Prerequisite 1]:[Prerequisite 7]],0)))</f>
        <v/>
      </c>
      <c r="F53" s="87" t="str" cm="1">
        <f t="array" ref="F53">IF(INDEX(tblAllCourses[[Prerequisite 1]:[Prerequisite 7]],MATCH($A53&amp;"Bus Spec",tblAllCourses[Course Code]&amp;tblAllCourses[Type],0),MATCH(F$3,tblAllCourses[[#Headers],[Prerequisite 1]:[Prerequisite 7]],0))=0,"",INDEX(tblAllCourses[[Prerequisite 1]:[Prerequisite 7]],MATCH($A53&amp;"Bus Spec",tblAllCourses[Course Code]&amp;tblAllCourses[Type],0),MATCH(F$3,tblAllCourses[[#Headers],[Prerequisite 1]:[Prerequisite 7]],0)))</f>
        <v/>
      </c>
      <c r="G53" s="87" t="str" cm="1">
        <f t="array" ref="G53">IF(INDEX(tblAllCourses[[Prerequisite 1]:[Prerequisite 7]],MATCH($A53&amp;"Bus Spec",tblAllCourses[Course Code]&amp;tblAllCourses[Type],0),MATCH(G$3,tblAllCourses[[#Headers],[Prerequisite 1]:[Prerequisite 7]],0))=0,"",INDEX(tblAllCourses[[Prerequisite 1]:[Prerequisite 7]],MATCH($A53&amp;"Bus Spec",tblAllCourses[Course Code]&amp;tblAllCourses[Type],0),MATCH(G$3,tblAllCourses[[#Headers],[Prerequisite 1]:[Prerequisite 7]],0)))</f>
        <v/>
      </c>
      <c r="H53" s="87" t="str" cm="1">
        <f t="array" ref="H53">IF(INDEX(tblAllCourses[[Prerequisite 1]:[Prerequisite 7]],MATCH($A53&amp;"Bus Spec",tblAllCourses[Course Code]&amp;tblAllCourses[Type],0),MATCH(H$3,tblAllCourses[[#Headers],[Prerequisite 1]:[Prerequisite 7]],0))=0,"",INDEX(tblAllCourses[[Prerequisite 1]:[Prerequisite 7]],MATCH($A53&amp;"Bus Spec",tblAllCourses[Course Code]&amp;tblAllCourses[Type],0),MATCH(H$3,tblAllCourses[[#Headers],[Prerequisite 1]:[Prerequisite 7]],0)))</f>
        <v/>
      </c>
      <c r="I53" s="87" t="str" cm="1">
        <f t="array" ref="I53">IF(INDEX(tblAllCourses[[Prerequisite 1]:[Prerequisite 7]],MATCH($A53&amp;"Bus Spec",tblAllCourses[Course Code]&amp;tblAllCourses[Type],0),MATCH(I$3,tblAllCourses[[#Headers],[Prerequisite 1]:[Prerequisite 7]],0))=0,"",INDEX(tblAllCourses[[Prerequisite 1]:[Prerequisite 7]],MATCH($A53&amp;"Bus Spec",tblAllCourses[Course Code]&amp;tblAllCourses[Type],0),MATCH(I$3,tblAllCourses[[#Headers],[Prerequisite 1]:[Prerequisite 7]],0)))</f>
        <v/>
      </c>
      <c r="J53" s="87" t="str" cm="1">
        <f t="array" ref="J53">IF(INDEX(tblAllCourses[[Prerequisite 1]:[Prerequisite 7]],MATCH($A53&amp;"Bus Spec",tblAllCourses[Course Code]&amp;tblAllCourses[Type],0),MATCH(J$3,tblAllCourses[[#Headers],[Prerequisite 1]:[Prerequisite 7]],0))=0,"",INDEX(tblAllCourses[[Prerequisite 1]:[Prerequisite 7]],MATCH($A53&amp;"Bus Spec",tblAllCourses[Course Code]&amp;tblAllCourses[Type],0),MATCH(J$3,tblAllCourses[[#Headers],[Prerequisite 1]:[Prerequisite 7]],0)))</f>
        <v/>
      </c>
      <c r="K53" s="109"/>
      <c r="L53" s="9" t="str">
        <f>_xlfn.IFNA(IF(VLOOKUP(INDEX(DIY!$D$8:$D$83,MATCH(A53,DIY!$A$8:$A$83,0)),Tables!$D$2:$E$11,2,FALSE)&gt;=VLOOKUP($C$2,Tables!$D$2:$E$11,2,FALSE),$L$3,""),"")</f>
        <v/>
      </c>
    </row>
    <row r="54" spans="1:12" s="30" customFormat="1" ht="15.75" customHeight="1" x14ac:dyDescent="0.55000000000000004">
      <c r="A54" s="47" t="s">
        <v>385</v>
      </c>
      <c r="B54" s="39" t="s">
        <v>169</v>
      </c>
      <c r="C54" s="9">
        <f>VLOOKUP(A54,tblAllCourses[[Course Code]:[Credits]],3,FALSE)</f>
        <v>3</v>
      </c>
      <c r="D54" s="87" t="str" cm="1">
        <f t="array" ref="D54">IF(INDEX(tblAllCourses[[Prerequisite 1]:[Prerequisite 7]],MATCH($A54&amp;"Bus Spec",tblAllCourses[Course Code]&amp;tblAllCourses[Type],0),MATCH(D$3,tblAllCourses[[#Headers],[Prerequisite 1]:[Prerequisite 7]],0))=0,"",INDEX(tblAllCourses[[Prerequisite 1]:[Prerequisite 7]],MATCH($A54&amp;"Bus Spec",tblAllCourses[Course Code]&amp;tblAllCourses[Type],0),MATCH(D$3,tblAllCourses[[#Headers],[Prerequisite 1]:[Prerequisite 7]],0)))</f>
        <v>BIB3204</v>
      </c>
      <c r="E54" s="87" cm="1">
        <f t="array" ref="E54">IF(INDEX(tblAllCourses[[Prerequisite 1]:[Prerequisite 7]],MATCH($A54&amp;"Bus Spec",tblAllCourses[Course Code]&amp;tblAllCourses[Type],0),MATCH(E$3,tblAllCourses[[#Headers],[Prerequisite 1]:[Prerequisite 7]],0))=0,"",INDEX(tblAllCourses[[Prerequisite 1]:[Prerequisite 7]],MATCH($A54&amp;"Bus Spec",tblAllCourses[Course Code]&amp;tblAllCourses[Type],0),MATCH(E$3,tblAllCourses[[#Headers],[Prerequisite 1]:[Prerequisite 7]],0)))</f>
        <v>118</v>
      </c>
      <c r="F54" s="87" t="str" cm="1">
        <f t="array" ref="F54">IF(INDEX(tblAllCourses[[Prerequisite 1]:[Prerequisite 7]],MATCH($A54&amp;"Bus Spec",tblAllCourses[Course Code]&amp;tblAllCourses[Type],0),MATCH(F$3,tblAllCourses[[#Headers],[Prerequisite 1]:[Prerequisite 7]],0))=0,"",INDEX(tblAllCourses[[Prerequisite 1]:[Prerequisite 7]],MATCH($A54&amp;"Bus Spec",tblAllCourses[Course Code]&amp;tblAllCourses[Type],0),MATCH(F$3,tblAllCourses[[#Headers],[Prerequisite 1]:[Prerequisite 7]],0)))</f>
        <v/>
      </c>
      <c r="G54" s="87" t="str" cm="1">
        <f t="array" ref="G54">IF(INDEX(tblAllCourses[[Prerequisite 1]:[Prerequisite 7]],MATCH($A54&amp;"Bus Spec",tblAllCourses[Course Code]&amp;tblAllCourses[Type],0),MATCH(G$3,tblAllCourses[[#Headers],[Prerequisite 1]:[Prerequisite 7]],0))=0,"",INDEX(tblAllCourses[[Prerequisite 1]:[Prerequisite 7]],MATCH($A54&amp;"Bus Spec",tblAllCourses[Course Code]&amp;tblAllCourses[Type],0),MATCH(G$3,tblAllCourses[[#Headers],[Prerequisite 1]:[Prerequisite 7]],0)))</f>
        <v/>
      </c>
      <c r="H54" s="87" t="str" cm="1">
        <f t="array" ref="H54">IF(INDEX(tblAllCourses[[Prerequisite 1]:[Prerequisite 7]],MATCH($A54&amp;"Bus Spec",tblAllCourses[Course Code]&amp;tblAllCourses[Type],0),MATCH(H$3,tblAllCourses[[#Headers],[Prerequisite 1]:[Prerequisite 7]],0))=0,"",INDEX(tblAllCourses[[Prerequisite 1]:[Prerequisite 7]],MATCH($A54&amp;"Bus Spec",tblAllCourses[Course Code]&amp;tblAllCourses[Type],0),MATCH(H$3,tblAllCourses[[#Headers],[Prerequisite 1]:[Prerequisite 7]],0)))</f>
        <v/>
      </c>
      <c r="I54" s="87" t="str" cm="1">
        <f t="array" ref="I54">IF(INDEX(tblAllCourses[[Prerequisite 1]:[Prerequisite 7]],MATCH($A54&amp;"Bus Spec",tblAllCourses[Course Code]&amp;tblAllCourses[Type],0),MATCH(I$3,tblAllCourses[[#Headers],[Prerequisite 1]:[Prerequisite 7]],0))=0,"",INDEX(tblAllCourses[[Prerequisite 1]:[Prerequisite 7]],MATCH($A54&amp;"Bus Spec",tblAllCourses[Course Code]&amp;tblAllCourses[Type],0),MATCH(I$3,tblAllCourses[[#Headers],[Prerequisite 1]:[Prerequisite 7]],0)))</f>
        <v/>
      </c>
      <c r="J54" s="87" t="str" cm="1">
        <f t="array" ref="J54">IF(INDEX(tblAllCourses[[Prerequisite 1]:[Prerequisite 7]],MATCH($A54&amp;"Bus Spec",tblAllCourses[Course Code]&amp;tblAllCourses[Type],0),MATCH(J$3,tblAllCourses[[#Headers],[Prerequisite 1]:[Prerequisite 7]],0))=0,"",INDEX(tblAllCourses[[Prerequisite 1]:[Prerequisite 7]],MATCH($A54&amp;"Bus Spec",tblAllCourses[Course Code]&amp;tblAllCourses[Type],0),MATCH(J$3,tblAllCourses[[#Headers],[Prerequisite 1]:[Prerequisite 7]],0)))</f>
        <v/>
      </c>
      <c r="K54" s="109"/>
      <c r="L54" s="9" t="str">
        <f>_xlfn.IFNA(IF(VLOOKUP(INDEX(DIY!$D$8:$D$83,MATCH(A54,DIY!$A$8:$A$83,0)),Tables!$D$2:$E$11,2,FALSE)&gt;=VLOOKUP($C$2,Tables!$D$2:$E$11,2,FALSE),$L$3,""),"")</f>
        <v/>
      </c>
    </row>
    <row r="55" spans="1:12" s="30" customFormat="1" ht="15.75" customHeight="1" x14ac:dyDescent="0.55000000000000004">
      <c r="A55" s="47" t="s">
        <v>387</v>
      </c>
      <c r="B55" s="39" t="s">
        <v>170</v>
      </c>
      <c r="C55" s="9">
        <f>VLOOKUP(A55,tblAllCourses[[Course Code]:[Credits]],3,FALSE)</f>
        <v>3</v>
      </c>
      <c r="D55" s="87" t="str" cm="1">
        <f t="array" ref="D55">IF(INDEX(tblAllCourses[[Prerequisite 1]:[Prerequisite 7]],MATCH($A55&amp;"Bus Spec",tblAllCourses[Course Code]&amp;tblAllCourses[Type],0),MATCH(D$3,tblAllCourses[[#Headers],[Prerequisite 1]:[Prerequisite 7]],0))=0,"",INDEX(tblAllCourses[[Prerequisite 1]:[Prerequisite 7]],MATCH($A55&amp;"Bus Spec",tblAllCourses[Course Code]&amp;tblAllCourses[Type],0),MATCH(D$3,tblAllCourses[[#Headers],[Prerequisite 1]:[Prerequisite 7]],0)))</f>
        <v>BBA2105</v>
      </c>
      <c r="E55" s="87" t="str" cm="1">
        <f t="array" ref="E55">IF(INDEX(tblAllCourses[[Prerequisite 1]:[Prerequisite 7]],MATCH($A55&amp;"Bus Spec",tblAllCourses[Course Code]&amp;tblAllCourses[Type],0),MATCH(E$3,tblAllCourses[[#Headers],[Prerequisite 1]:[Prerequisite 7]],0))=0,"",INDEX(tblAllCourses[[Prerequisite 1]:[Prerequisite 7]],MATCH($A55&amp;"Bus Spec",tblAllCourses[Course Code]&amp;tblAllCourses[Type],0),MATCH(E$3,tblAllCourses[[#Headers],[Prerequisite 1]:[Prerequisite 7]],0)))</f>
        <v/>
      </c>
      <c r="F55" s="87" t="str" cm="1">
        <f t="array" ref="F55">IF(INDEX(tblAllCourses[[Prerequisite 1]:[Prerequisite 7]],MATCH($A55&amp;"Bus Spec",tblAllCourses[Course Code]&amp;tblAllCourses[Type],0),MATCH(F$3,tblAllCourses[[#Headers],[Prerequisite 1]:[Prerequisite 7]],0))=0,"",INDEX(tblAllCourses[[Prerequisite 1]:[Prerequisite 7]],MATCH($A55&amp;"Bus Spec",tblAllCourses[Course Code]&amp;tblAllCourses[Type],0),MATCH(F$3,tblAllCourses[[#Headers],[Prerequisite 1]:[Prerequisite 7]],0)))</f>
        <v/>
      </c>
      <c r="G55" s="87" t="str" cm="1">
        <f t="array" ref="G55">IF(INDEX(tblAllCourses[[Prerequisite 1]:[Prerequisite 7]],MATCH($A55&amp;"Bus Spec",tblAllCourses[Course Code]&amp;tblAllCourses[Type],0),MATCH(G$3,tblAllCourses[[#Headers],[Prerequisite 1]:[Prerequisite 7]],0))=0,"",INDEX(tblAllCourses[[Prerequisite 1]:[Prerequisite 7]],MATCH($A55&amp;"Bus Spec",tblAllCourses[Course Code]&amp;tblAllCourses[Type],0),MATCH(G$3,tblAllCourses[[#Headers],[Prerequisite 1]:[Prerequisite 7]],0)))</f>
        <v/>
      </c>
      <c r="H55" s="87" t="str" cm="1">
        <f t="array" ref="H55">IF(INDEX(tblAllCourses[[Prerequisite 1]:[Prerequisite 7]],MATCH($A55&amp;"Bus Spec",tblAllCourses[Course Code]&amp;tblAllCourses[Type],0),MATCH(H$3,tblAllCourses[[#Headers],[Prerequisite 1]:[Prerequisite 7]],0))=0,"",INDEX(tblAllCourses[[Prerequisite 1]:[Prerequisite 7]],MATCH($A55&amp;"Bus Spec",tblAllCourses[Course Code]&amp;tblAllCourses[Type],0),MATCH(H$3,tblAllCourses[[#Headers],[Prerequisite 1]:[Prerequisite 7]],0)))</f>
        <v/>
      </c>
      <c r="I55" s="87" t="str" cm="1">
        <f t="array" ref="I55">IF(INDEX(tblAllCourses[[Prerequisite 1]:[Prerequisite 7]],MATCH($A55&amp;"Bus Spec",tblAllCourses[Course Code]&amp;tblAllCourses[Type],0),MATCH(I$3,tblAllCourses[[#Headers],[Prerequisite 1]:[Prerequisite 7]],0))=0,"",INDEX(tblAllCourses[[Prerequisite 1]:[Prerequisite 7]],MATCH($A55&amp;"Bus Spec",tblAllCourses[Course Code]&amp;tblAllCourses[Type],0),MATCH(I$3,tblAllCourses[[#Headers],[Prerequisite 1]:[Prerequisite 7]],0)))</f>
        <v/>
      </c>
      <c r="J55" s="87" t="str" cm="1">
        <f t="array" ref="J55">IF(INDEX(tblAllCourses[[Prerequisite 1]:[Prerequisite 7]],MATCH($A55&amp;"Bus Spec",tblAllCourses[Course Code]&amp;tblAllCourses[Type],0),MATCH(J$3,tblAllCourses[[#Headers],[Prerequisite 1]:[Prerequisite 7]],0))=0,"",INDEX(tblAllCourses[[Prerequisite 1]:[Prerequisite 7]],MATCH($A55&amp;"Bus Spec",tblAllCourses[Course Code]&amp;tblAllCourses[Type],0),MATCH(J$3,tblAllCourses[[#Headers],[Prerequisite 1]:[Prerequisite 7]],0)))</f>
        <v/>
      </c>
      <c r="K55" s="109"/>
      <c r="L55" s="9" t="str">
        <f>_xlfn.IFNA(IF(VLOOKUP(INDEX(DIY!$D$8:$D$83,MATCH(A55,DIY!$A$8:$A$83,0)),Tables!$D$2:$E$11,2,FALSE)&gt;=VLOOKUP($C$2,Tables!$D$2:$E$11,2,FALSE),$L$3,""),"")</f>
        <v/>
      </c>
    </row>
    <row r="56" spans="1:12" s="30" customFormat="1" ht="15.75" customHeight="1" x14ac:dyDescent="0.55000000000000004">
      <c r="A56" s="47" t="s">
        <v>386</v>
      </c>
      <c r="B56" s="39" t="s">
        <v>171</v>
      </c>
      <c r="C56" s="9">
        <f>VLOOKUP(A56,tblAllCourses[[Course Code]:[Credits]],3,FALSE)</f>
        <v>3</v>
      </c>
      <c r="D56" s="87" t="str" cm="1">
        <f t="array" ref="D56">IF(INDEX(tblAllCourses[[Prerequisite 1]:[Prerequisite 7]],MATCH($A56&amp;"Bus Spec",tblAllCourses[Course Code]&amp;tblAllCourses[Type],0),MATCH(D$3,tblAllCourses[[#Headers],[Prerequisite 1]:[Prerequisite 7]],0))=0,"",INDEX(tblAllCourses[[Prerequisite 1]:[Prerequisite 7]],MATCH($A56&amp;"Bus Spec",tblAllCourses[Course Code]&amp;tblAllCourses[Type],0),MATCH(D$3,tblAllCourses[[#Headers],[Prerequisite 1]:[Prerequisite 7]],0)))</f>
        <v>BIB3204</v>
      </c>
      <c r="E56" s="87" t="str" cm="1">
        <f t="array" ref="E56">IF(INDEX(tblAllCourses[[Prerequisite 1]:[Prerequisite 7]],MATCH($A56&amp;"Bus Spec",tblAllCourses[Course Code]&amp;tblAllCourses[Type],0),MATCH(E$3,tblAllCourses[[#Headers],[Prerequisite 1]:[Prerequisite 7]],0))=0,"",INDEX(tblAllCourses[[Prerequisite 1]:[Prerequisite 7]],MATCH($A56&amp;"Bus Spec",tblAllCourses[Course Code]&amp;tblAllCourses[Type],0),MATCH(E$3,tblAllCourses[[#Headers],[Prerequisite 1]:[Prerequisite 7]],0)))</f>
        <v/>
      </c>
      <c r="F56" s="87" t="str" cm="1">
        <f t="array" ref="F56">IF(INDEX(tblAllCourses[[Prerequisite 1]:[Prerequisite 7]],MATCH($A56&amp;"Bus Spec",tblAllCourses[Course Code]&amp;tblAllCourses[Type],0),MATCH(F$3,tblAllCourses[[#Headers],[Prerequisite 1]:[Prerequisite 7]],0))=0,"",INDEX(tblAllCourses[[Prerequisite 1]:[Prerequisite 7]],MATCH($A56&amp;"Bus Spec",tblAllCourses[Course Code]&amp;tblAllCourses[Type],0),MATCH(F$3,tblAllCourses[[#Headers],[Prerequisite 1]:[Prerequisite 7]],0)))</f>
        <v/>
      </c>
      <c r="G56" s="87" t="str" cm="1">
        <f t="array" ref="G56">IF(INDEX(tblAllCourses[[Prerequisite 1]:[Prerequisite 7]],MATCH($A56&amp;"Bus Spec",tblAllCourses[Course Code]&amp;tblAllCourses[Type],0),MATCH(G$3,tblAllCourses[[#Headers],[Prerequisite 1]:[Prerequisite 7]],0))=0,"",INDEX(tblAllCourses[[Prerequisite 1]:[Prerequisite 7]],MATCH($A56&amp;"Bus Spec",tblAllCourses[Course Code]&amp;tblAllCourses[Type],0),MATCH(G$3,tblAllCourses[[#Headers],[Prerequisite 1]:[Prerequisite 7]],0)))</f>
        <v/>
      </c>
      <c r="H56" s="87" t="str" cm="1">
        <f t="array" ref="H56">IF(INDEX(tblAllCourses[[Prerequisite 1]:[Prerequisite 7]],MATCH($A56&amp;"Bus Spec",tblAllCourses[Course Code]&amp;tblAllCourses[Type],0),MATCH(H$3,tblAllCourses[[#Headers],[Prerequisite 1]:[Prerequisite 7]],0))=0,"",INDEX(tblAllCourses[[Prerequisite 1]:[Prerequisite 7]],MATCH($A56&amp;"Bus Spec",tblAllCourses[Course Code]&amp;tblAllCourses[Type],0),MATCH(H$3,tblAllCourses[[#Headers],[Prerequisite 1]:[Prerequisite 7]],0)))</f>
        <v/>
      </c>
      <c r="I56" s="87" t="str" cm="1">
        <f t="array" ref="I56">IF(INDEX(tblAllCourses[[Prerequisite 1]:[Prerequisite 7]],MATCH($A56&amp;"Bus Spec",tblAllCourses[Course Code]&amp;tblAllCourses[Type],0),MATCH(I$3,tblAllCourses[[#Headers],[Prerequisite 1]:[Prerequisite 7]],0))=0,"",INDEX(tblAllCourses[[Prerequisite 1]:[Prerequisite 7]],MATCH($A56&amp;"Bus Spec",tblAllCourses[Course Code]&amp;tblAllCourses[Type],0),MATCH(I$3,tblAllCourses[[#Headers],[Prerequisite 1]:[Prerequisite 7]],0)))</f>
        <v/>
      </c>
      <c r="J56" s="87" t="str" cm="1">
        <f t="array" ref="J56">IF(INDEX(tblAllCourses[[Prerequisite 1]:[Prerequisite 7]],MATCH($A56&amp;"Bus Spec",tblAllCourses[Course Code]&amp;tblAllCourses[Type],0),MATCH(J$3,tblAllCourses[[#Headers],[Prerequisite 1]:[Prerequisite 7]],0))=0,"",INDEX(tblAllCourses[[Prerequisite 1]:[Prerequisite 7]],MATCH($A56&amp;"Bus Spec",tblAllCourses[Course Code]&amp;tblAllCourses[Type],0),MATCH(J$3,tblAllCourses[[#Headers],[Prerequisite 1]:[Prerequisite 7]],0)))</f>
        <v/>
      </c>
      <c r="K56" s="109"/>
      <c r="L56" s="9" t="str">
        <f>_xlfn.IFNA(IF(VLOOKUP(INDEX(DIY!$D$8:$D$83,MATCH(A56,DIY!$A$8:$A$83,0)),Tables!$D$2:$E$11,2,FALSE)&gt;=VLOOKUP($C$2,Tables!$D$2:$E$11,2,FALSE),$L$3,""),"")</f>
        <v/>
      </c>
    </row>
    <row r="57" spans="1:12" s="30" customFormat="1" ht="15.75" customHeight="1" x14ac:dyDescent="0.55000000000000004">
      <c r="A57" s="47" t="s">
        <v>388</v>
      </c>
      <c r="B57" s="39" t="s">
        <v>172</v>
      </c>
      <c r="C57" s="9">
        <f>VLOOKUP(A57,tblAllCourses[[Course Code]:[Credits]],3,FALSE)</f>
        <v>3</v>
      </c>
      <c r="D57" s="87" t="str" cm="1">
        <f t="array" ref="D57">IF(INDEX(tblAllCourses[[Prerequisite 1]:[Prerequisite 7]],MATCH($A57&amp;"Bus Spec",tblAllCourses[Course Code]&amp;tblAllCourses[Type],0),MATCH(D$3,tblAllCourses[[#Headers],[Prerequisite 1]:[Prerequisite 7]],0))=0,"",INDEX(tblAllCourses[[Prerequisite 1]:[Prerequisite 7]],MATCH($A57&amp;"Bus Spec",tblAllCourses[Course Code]&amp;tblAllCourses[Type],0),MATCH(D$3,tblAllCourses[[#Headers],[Prerequisite 1]:[Prerequisite 7]],0)))</f>
        <v>BBA3101</v>
      </c>
      <c r="E57" s="87" t="str" cm="1">
        <f t="array" ref="E57">IF(INDEX(tblAllCourses[[Prerequisite 1]:[Prerequisite 7]],MATCH($A57&amp;"Bus Spec",tblAllCourses[Course Code]&amp;tblAllCourses[Type],0),MATCH(E$3,tblAllCourses[[#Headers],[Prerequisite 1]:[Prerequisite 7]],0))=0,"",INDEX(tblAllCourses[[Prerequisite 1]:[Prerequisite 7]],MATCH($A57&amp;"Bus Spec",tblAllCourses[Course Code]&amp;tblAllCourses[Type],0),MATCH(E$3,tblAllCourses[[#Headers],[Prerequisite 1]:[Prerequisite 7]],0)))</f>
        <v>BIB3204</v>
      </c>
      <c r="F57" s="87" t="str" cm="1">
        <f t="array" ref="F57">IF(INDEX(tblAllCourses[[Prerequisite 1]:[Prerequisite 7]],MATCH($A57&amp;"Bus Spec",tblAllCourses[Course Code]&amp;tblAllCourses[Type],0),MATCH(F$3,tblAllCourses[[#Headers],[Prerequisite 1]:[Prerequisite 7]],0))=0,"",INDEX(tblAllCourses[[Prerequisite 1]:[Prerequisite 7]],MATCH($A57&amp;"Bus Spec",tblAllCourses[Course Code]&amp;tblAllCourses[Type],0),MATCH(F$3,tblAllCourses[[#Headers],[Prerequisite 1]:[Prerequisite 7]],0)))</f>
        <v/>
      </c>
      <c r="G57" s="87" t="str" cm="1">
        <f t="array" ref="G57">IF(INDEX(tblAllCourses[[Prerequisite 1]:[Prerequisite 7]],MATCH($A57&amp;"Bus Spec",tblAllCourses[Course Code]&amp;tblAllCourses[Type],0),MATCH(G$3,tblAllCourses[[#Headers],[Prerequisite 1]:[Prerequisite 7]],0))=0,"",INDEX(tblAllCourses[[Prerequisite 1]:[Prerequisite 7]],MATCH($A57&amp;"Bus Spec",tblAllCourses[Course Code]&amp;tblAllCourses[Type],0),MATCH(G$3,tblAllCourses[[#Headers],[Prerequisite 1]:[Prerequisite 7]],0)))</f>
        <v/>
      </c>
      <c r="H57" s="87" t="str" cm="1">
        <f t="array" ref="H57">IF(INDEX(tblAllCourses[[Prerequisite 1]:[Prerequisite 7]],MATCH($A57&amp;"Bus Spec",tblAllCourses[Course Code]&amp;tblAllCourses[Type],0),MATCH(H$3,tblAllCourses[[#Headers],[Prerequisite 1]:[Prerequisite 7]],0))=0,"",INDEX(tblAllCourses[[Prerequisite 1]:[Prerequisite 7]],MATCH($A57&amp;"Bus Spec",tblAllCourses[Course Code]&amp;tblAllCourses[Type],0),MATCH(H$3,tblAllCourses[[#Headers],[Prerequisite 1]:[Prerequisite 7]],0)))</f>
        <v/>
      </c>
      <c r="I57" s="87" t="str" cm="1">
        <f t="array" ref="I57">IF(INDEX(tblAllCourses[[Prerequisite 1]:[Prerequisite 7]],MATCH($A57&amp;"Bus Spec",tblAllCourses[Course Code]&amp;tblAllCourses[Type],0),MATCH(I$3,tblAllCourses[[#Headers],[Prerequisite 1]:[Prerequisite 7]],0))=0,"",INDEX(tblAllCourses[[Prerequisite 1]:[Prerequisite 7]],MATCH($A57&amp;"Bus Spec",tblAllCourses[Course Code]&amp;tblAllCourses[Type],0),MATCH(I$3,tblAllCourses[[#Headers],[Prerequisite 1]:[Prerequisite 7]],0)))</f>
        <v/>
      </c>
      <c r="J57" s="87" t="str" cm="1">
        <f t="array" ref="J57">IF(INDEX(tblAllCourses[[Prerequisite 1]:[Prerequisite 7]],MATCH($A57&amp;"Bus Spec",tblAllCourses[Course Code]&amp;tblAllCourses[Type],0),MATCH(J$3,tblAllCourses[[#Headers],[Prerequisite 1]:[Prerequisite 7]],0))=0,"",INDEX(tblAllCourses[[Prerequisite 1]:[Prerequisite 7]],MATCH($A57&amp;"Bus Spec",tblAllCourses[Course Code]&amp;tblAllCourses[Type],0),MATCH(J$3,tblAllCourses[[#Headers],[Prerequisite 1]:[Prerequisite 7]],0)))</f>
        <v/>
      </c>
      <c r="K57" s="109"/>
      <c r="L57" s="9" t="str">
        <f>_xlfn.IFNA(IF(VLOOKUP(INDEX(DIY!$D$8:$D$83,MATCH(A57,DIY!$A$8:$A$83,0)),Tables!$D$2:$E$11,2,FALSE)&gt;=VLOOKUP($C$2,Tables!$D$2:$E$11,2,FALSE),$L$3,""),"")</f>
        <v/>
      </c>
    </row>
    <row r="58" spans="1:12" s="30" customFormat="1" ht="15.75" customHeight="1" x14ac:dyDescent="0.55000000000000004">
      <c r="A58" s="47" t="s">
        <v>389</v>
      </c>
      <c r="B58" s="39" t="s">
        <v>173</v>
      </c>
      <c r="C58" s="9">
        <f>VLOOKUP(A58,tblAllCourses[[Course Code]:[Credits]],3,FALSE)</f>
        <v>3</v>
      </c>
      <c r="D58" s="87" t="str" cm="1">
        <f t="array" ref="D58">IF(INDEX(tblAllCourses[[Prerequisite 1]:[Prerequisite 7]],MATCH($A58&amp;"Bus Spec",tblAllCourses[Course Code]&amp;tblAllCourses[Type],0),MATCH(D$3,tblAllCourses[[#Headers],[Prerequisite 1]:[Prerequisite 7]],0))=0,"",INDEX(tblAllCourses[[Prerequisite 1]:[Prerequisite 7]],MATCH($A58&amp;"Bus Spec",tblAllCourses[Course Code]&amp;tblAllCourses[Type],0),MATCH(D$3,tblAllCourses[[#Headers],[Prerequisite 1]:[Prerequisite 7]],0)))</f>
        <v>BIB3204</v>
      </c>
      <c r="E58" s="87" t="str" cm="1">
        <f t="array" ref="E58">IF(INDEX(tblAllCourses[[Prerequisite 1]:[Prerequisite 7]],MATCH($A58&amp;"Bus Spec",tblAllCourses[Course Code]&amp;tblAllCourses[Type],0),MATCH(E$3,tblAllCourses[[#Headers],[Prerequisite 1]:[Prerequisite 7]],0))=0,"",INDEX(tblAllCourses[[Prerequisite 1]:[Prerequisite 7]],MATCH($A58&amp;"Bus Spec",tblAllCourses[Course Code]&amp;tblAllCourses[Type],0),MATCH(E$3,tblAllCourses[[#Headers],[Prerequisite 1]:[Prerequisite 7]],0)))</f>
        <v/>
      </c>
      <c r="F58" s="87" t="str" cm="1">
        <f t="array" ref="F58">IF(INDEX(tblAllCourses[[Prerequisite 1]:[Prerequisite 7]],MATCH($A58&amp;"Bus Spec",tblAllCourses[Course Code]&amp;tblAllCourses[Type],0),MATCH(F$3,tblAllCourses[[#Headers],[Prerequisite 1]:[Prerequisite 7]],0))=0,"",INDEX(tblAllCourses[[Prerequisite 1]:[Prerequisite 7]],MATCH($A58&amp;"Bus Spec",tblAllCourses[Course Code]&amp;tblAllCourses[Type],0),MATCH(F$3,tblAllCourses[[#Headers],[Prerequisite 1]:[Prerequisite 7]],0)))</f>
        <v/>
      </c>
      <c r="G58" s="87" t="str" cm="1">
        <f t="array" ref="G58">IF(INDEX(tblAllCourses[[Prerequisite 1]:[Prerequisite 7]],MATCH($A58&amp;"Bus Spec",tblAllCourses[Course Code]&amp;tblAllCourses[Type],0),MATCH(G$3,tblAllCourses[[#Headers],[Prerequisite 1]:[Prerequisite 7]],0))=0,"",INDEX(tblAllCourses[[Prerequisite 1]:[Prerequisite 7]],MATCH($A58&amp;"Bus Spec",tblAllCourses[Course Code]&amp;tblAllCourses[Type],0),MATCH(G$3,tblAllCourses[[#Headers],[Prerequisite 1]:[Prerequisite 7]],0)))</f>
        <v/>
      </c>
      <c r="H58" s="87" t="str" cm="1">
        <f t="array" ref="H58">IF(INDEX(tblAllCourses[[Prerequisite 1]:[Prerequisite 7]],MATCH($A58&amp;"Bus Spec",tblAllCourses[Course Code]&amp;tblAllCourses[Type],0),MATCH(H$3,tblAllCourses[[#Headers],[Prerequisite 1]:[Prerequisite 7]],0))=0,"",INDEX(tblAllCourses[[Prerequisite 1]:[Prerequisite 7]],MATCH($A58&amp;"Bus Spec",tblAllCourses[Course Code]&amp;tblAllCourses[Type],0),MATCH(H$3,tblAllCourses[[#Headers],[Prerequisite 1]:[Prerequisite 7]],0)))</f>
        <v/>
      </c>
      <c r="I58" s="87" t="str" cm="1">
        <f t="array" ref="I58">IF(INDEX(tblAllCourses[[Prerequisite 1]:[Prerequisite 7]],MATCH($A58&amp;"Bus Spec",tblAllCourses[Course Code]&amp;tblAllCourses[Type],0),MATCH(I$3,tblAllCourses[[#Headers],[Prerequisite 1]:[Prerequisite 7]],0))=0,"",INDEX(tblAllCourses[[Prerequisite 1]:[Prerequisite 7]],MATCH($A58&amp;"Bus Spec",tblAllCourses[Course Code]&amp;tblAllCourses[Type],0),MATCH(I$3,tblAllCourses[[#Headers],[Prerequisite 1]:[Prerequisite 7]],0)))</f>
        <v/>
      </c>
      <c r="J58" s="87" t="str" cm="1">
        <f t="array" ref="J58">IF(INDEX(tblAllCourses[[Prerequisite 1]:[Prerequisite 7]],MATCH($A58&amp;"Bus Spec",tblAllCourses[Course Code]&amp;tblAllCourses[Type],0),MATCH(J$3,tblAllCourses[[#Headers],[Prerequisite 1]:[Prerequisite 7]],0))=0,"",INDEX(tblAllCourses[[Prerequisite 1]:[Prerequisite 7]],MATCH($A58&amp;"Bus Spec",tblAllCourses[Course Code]&amp;tblAllCourses[Type],0),MATCH(J$3,tblAllCourses[[#Headers],[Prerequisite 1]:[Prerequisite 7]],0)))</f>
        <v/>
      </c>
      <c r="K58" s="109"/>
      <c r="L58" s="9" t="str">
        <f>_xlfn.IFNA(IF(VLOOKUP(INDEX(DIY!$D$8:$D$83,MATCH(A58,DIY!$A$8:$A$83,0)),Tables!$D$2:$E$11,2,FALSE)&gt;=VLOOKUP($C$2,Tables!$D$2:$E$11,2,FALSE),$L$3,""),"")</f>
        <v/>
      </c>
    </row>
    <row r="59" spans="1:12" s="30" customFormat="1" ht="15.75" customHeight="1" x14ac:dyDescent="0.55000000000000004">
      <c r="A59" s="204" t="s">
        <v>185</v>
      </c>
      <c r="B59" s="204"/>
      <c r="C59" s="133" t="str">
        <f>IF(COUNTIF(L60:L69,L$3)=10,L$3,"")</f>
        <v/>
      </c>
      <c r="D59" s="92"/>
      <c r="E59" s="92"/>
      <c r="F59" s="92"/>
      <c r="G59" s="92"/>
      <c r="H59" s="92"/>
      <c r="I59" s="92"/>
      <c r="J59" s="92"/>
      <c r="K59" s="109"/>
      <c r="L59" s="9" t="str">
        <f>_xlfn.IFNA(IF(VLOOKUP(INDEX(DIY!$D$8:$D$83,MATCH(A59,DIY!$A$8:$A$83,0)),Tables!$D$2:$E$11,2,FALSE)&gt;=VLOOKUP($C$2,Tables!$D$2:$E$11,2,FALSE),$L$3,""),"")</f>
        <v/>
      </c>
    </row>
    <row r="60" spans="1:12" s="30" customFormat="1" ht="15.75" customHeight="1" x14ac:dyDescent="0.55000000000000004">
      <c r="A60" s="39" t="s">
        <v>390</v>
      </c>
      <c r="B60" s="39" t="s">
        <v>175</v>
      </c>
      <c r="C60" s="9">
        <f>VLOOKUP(A60,tblAllCourses[[Course Code]:[Credits]],3,FALSE)</f>
        <v>3</v>
      </c>
      <c r="D60" s="87" t="str" cm="1">
        <f t="array" ref="D60">IF(INDEX(tblAllCourses[[Prerequisite 1]:[Prerequisite 7]],MATCH($A60&amp;"Bus Spec",tblAllCourses[Course Code]&amp;tblAllCourses[Type],0),MATCH(D$3,tblAllCourses[[#Headers],[Prerequisite 1]:[Prerequisite 7]],0))=0,"",INDEX(tblAllCourses[[Prerequisite 1]:[Prerequisite 7]],MATCH($A60&amp;"Bus Spec",tblAllCourses[Course Code]&amp;tblAllCourses[Type],0),MATCH(D$3,tblAllCourses[[#Headers],[Prerequisite 1]:[Prerequisite 7]],0)))</f>
        <v>BBA1104</v>
      </c>
      <c r="E60" s="87" t="str" cm="1">
        <f t="array" ref="E60">IF(INDEX(tblAllCourses[[Prerequisite 1]:[Prerequisite 7]],MATCH($A60&amp;"Bus Spec",tblAllCourses[Course Code]&amp;tblAllCourses[Type],0),MATCH(E$3,tblAllCourses[[#Headers],[Prerequisite 1]:[Prerequisite 7]],0))=0,"",INDEX(tblAllCourses[[Prerequisite 1]:[Prerequisite 7]],MATCH($A60&amp;"Bus Spec",tblAllCourses[Course Code]&amp;tblAllCourses[Type],0),MATCH(E$3,tblAllCourses[[#Headers],[Prerequisite 1]:[Prerequisite 7]],0)))</f>
        <v>BBA2001</v>
      </c>
      <c r="F60" s="87" t="str" cm="1">
        <f t="array" ref="F60">IF(INDEX(tblAllCourses[[Prerequisite 1]:[Prerequisite 7]],MATCH($A60&amp;"Bus Spec",tblAllCourses[Course Code]&amp;tblAllCourses[Type],0),MATCH(F$3,tblAllCourses[[#Headers],[Prerequisite 1]:[Prerequisite 7]],0))=0,"",INDEX(tblAllCourses[[Prerequisite 1]:[Prerequisite 7]],MATCH($A60&amp;"Bus Spec",tblAllCourses[Course Code]&amp;tblAllCourses[Type],0),MATCH(F$3,tblAllCourses[[#Headers],[Prerequisite 1]:[Prerequisite 7]],0)))</f>
        <v/>
      </c>
      <c r="G60" s="87" t="str" cm="1">
        <f t="array" ref="G60">IF(INDEX(tblAllCourses[[Prerequisite 1]:[Prerequisite 7]],MATCH($A60&amp;"Bus Spec",tblAllCourses[Course Code]&amp;tblAllCourses[Type],0),MATCH(G$3,tblAllCourses[[#Headers],[Prerequisite 1]:[Prerequisite 7]],0))=0,"",INDEX(tblAllCourses[[Prerequisite 1]:[Prerequisite 7]],MATCH($A60&amp;"Bus Spec",tblAllCourses[Course Code]&amp;tblAllCourses[Type],0),MATCH(G$3,tblAllCourses[[#Headers],[Prerequisite 1]:[Prerequisite 7]],0)))</f>
        <v/>
      </c>
      <c r="H60" s="87" t="str" cm="1">
        <f t="array" ref="H60">IF(INDEX(tblAllCourses[[Prerequisite 1]:[Prerequisite 7]],MATCH($A60&amp;"Bus Spec",tblAllCourses[Course Code]&amp;tblAllCourses[Type],0),MATCH(H$3,tblAllCourses[[#Headers],[Prerequisite 1]:[Prerequisite 7]],0))=0,"",INDEX(tblAllCourses[[Prerequisite 1]:[Prerequisite 7]],MATCH($A60&amp;"Bus Spec",tblAllCourses[Course Code]&amp;tblAllCourses[Type],0),MATCH(H$3,tblAllCourses[[#Headers],[Prerequisite 1]:[Prerequisite 7]],0)))</f>
        <v/>
      </c>
      <c r="I60" s="87" t="str" cm="1">
        <f t="array" ref="I60">IF(INDEX(tblAllCourses[[Prerequisite 1]:[Prerequisite 7]],MATCH($A60&amp;"Bus Spec",tblAllCourses[Course Code]&amp;tblAllCourses[Type],0),MATCH(I$3,tblAllCourses[[#Headers],[Prerequisite 1]:[Prerequisite 7]],0))=0,"",INDEX(tblAllCourses[[Prerequisite 1]:[Prerequisite 7]],MATCH($A60&amp;"Bus Spec",tblAllCourses[Course Code]&amp;tblAllCourses[Type],0),MATCH(I$3,tblAllCourses[[#Headers],[Prerequisite 1]:[Prerequisite 7]],0)))</f>
        <v/>
      </c>
      <c r="J60" s="87" t="str" cm="1">
        <f t="array" ref="J60">IF(INDEX(tblAllCourses[[Prerequisite 1]:[Prerequisite 7]],MATCH($A60&amp;"Bus Spec",tblAllCourses[Course Code]&amp;tblAllCourses[Type],0),MATCH(J$3,tblAllCourses[[#Headers],[Prerequisite 1]:[Prerequisite 7]],0))=0,"",INDEX(tblAllCourses[[Prerequisite 1]:[Prerequisite 7]],MATCH($A60&amp;"Bus Spec",tblAllCourses[Course Code]&amp;tblAllCourses[Type],0),MATCH(J$3,tblAllCourses[[#Headers],[Prerequisite 1]:[Prerequisite 7]],0)))</f>
        <v/>
      </c>
      <c r="K60" s="109"/>
      <c r="L60" s="9" t="str">
        <f>_xlfn.IFNA(IF(VLOOKUP(INDEX(DIY!$D$8:$D$83,MATCH(A60,DIY!$A$8:$A$83,0)),Tables!$D$2:$E$11,2,FALSE)&gt;=VLOOKUP($C$2,Tables!$D$2:$E$11,2,FALSE),$L$3,""),"")</f>
        <v/>
      </c>
    </row>
    <row r="61" spans="1:12" s="30" customFormat="1" ht="15.75" customHeight="1" x14ac:dyDescent="0.55000000000000004">
      <c r="A61" s="39" t="s">
        <v>392</v>
      </c>
      <c r="B61" s="39" t="s">
        <v>176</v>
      </c>
      <c r="C61" s="9">
        <f>VLOOKUP(A61,tblAllCourses[[Course Code]:[Credits]],3,FALSE)</f>
        <v>3</v>
      </c>
      <c r="D61" s="87" t="str" cm="1">
        <f t="array" ref="D61">IF(INDEX(tblAllCourses[[Prerequisite 1]:[Prerequisite 7]],MATCH($A61&amp;"Bus Spec",tblAllCourses[Course Code]&amp;tblAllCourses[Type],0),MATCH(D$3,tblAllCourses[[#Headers],[Prerequisite 1]:[Prerequisite 7]],0))=0,"",INDEX(tblAllCourses[[Prerequisite 1]:[Prerequisite 7]],MATCH($A61&amp;"Bus Spec",tblAllCourses[Course Code]&amp;tblAllCourses[Type],0),MATCH(D$3,tblAllCourses[[#Headers],[Prerequisite 1]:[Prerequisite 7]],0)))</f>
        <v>BBA1104</v>
      </c>
      <c r="E61" s="87" t="str" cm="1">
        <f t="array" ref="E61">IF(INDEX(tblAllCourses[[Prerequisite 1]:[Prerequisite 7]],MATCH($A61&amp;"Bus Spec",tblAllCourses[Course Code]&amp;tblAllCourses[Type],0),MATCH(E$3,tblAllCourses[[#Headers],[Prerequisite 1]:[Prerequisite 7]],0))=0,"",INDEX(tblAllCourses[[Prerequisite 1]:[Prerequisite 7]],MATCH($A61&amp;"Bus Spec",tblAllCourses[Course Code]&amp;tblAllCourses[Type],0),MATCH(E$3,tblAllCourses[[#Headers],[Prerequisite 1]:[Prerequisite 7]],0)))</f>
        <v/>
      </c>
      <c r="F61" s="87" t="str" cm="1">
        <f t="array" ref="F61">IF(INDEX(tblAllCourses[[Prerequisite 1]:[Prerequisite 7]],MATCH($A61&amp;"Bus Spec",tblAllCourses[Course Code]&amp;tblAllCourses[Type],0),MATCH(F$3,tblAllCourses[[#Headers],[Prerequisite 1]:[Prerequisite 7]],0))=0,"",INDEX(tblAllCourses[[Prerequisite 1]:[Prerequisite 7]],MATCH($A61&amp;"Bus Spec",tblAllCourses[Course Code]&amp;tblAllCourses[Type],0),MATCH(F$3,tblAllCourses[[#Headers],[Prerequisite 1]:[Prerequisite 7]],0)))</f>
        <v/>
      </c>
      <c r="G61" s="87" t="str" cm="1">
        <f t="array" ref="G61">IF(INDEX(tblAllCourses[[Prerequisite 1]:[Prerequisite 7]],MATCH($A61&amp;"Bus Spec",tblAllCourses[Course Code]&amp;tblAllCourses[Type],0),MATCH(G$3,tblAllCourses[[#Headers],[Prerequisite 1]:[Prerequisite 7]],0))=0,"",INDEX(tblAllCourses[[Prerequisite 1]:[Prerequisite 7]],MATCH($A61&amp;"Bus Spec",tblAllCourses[Course Code]&amp;tblAllCourses[Type],0),MATCH(G$3,tblAllCourses[[#Headers],[Prerequisite 1]:[Prerequisite 7]],0)))</f>
        <v/>
      </c>
      <c r="H61" s="87" t="str" cm="1">
        <f t="array" ref="H61">IF(INDEX(tblAllCourses[[Prerequisite 1]:[Prerequisite 7]],MATCH($A61&amp;"Bus Spec",tblAllCourses[Course Code]&amp;tblAllCourses[Type],0),MATCH(H$3,tblAllCourses[[#Headers],[Prerequisite 1]:[Prerequisite 7]],0))=0,"",INDEX(tblAllCourses[[Prerequisite 1]:[Prerequisite 7]],MATCH($A61&amp;"Bus Spec",tblAllCourses[Course Code]&amp;tblAllCourses[Type],0),MATCH(H$3,tblAllCourses[[#Headers],[Prerequisite 1]:[Prerequisite 7]],0)))</f>
        <v/>
      </c>
      <c r="I61" s="87" t="str" cm="1">
        <f t="array" ref="I61">IF(INDEX(tblAllCourses[[Prerequisite 1]:[Prerequisite 7]],MATCH($A61&amp;"Bus Spec",tblAllCourses[Course Code]&amp;tblAllCourses[Type],0),MATCH(I$3,tblAllCourses[[#Headers],[Prerequisite 1]:[Prerequisite 7]],0))=0,"",INDEX(tblAllCourses[[Prerequisite 1]:[Prerequisite 7]],MATCH($A61&amp;"Bus Spec",tblAllCourses[Course Code]&amp;tblAllCourses[Type],0),MATCH(I$3,tblAllCourses[[#Headers],[Prerequisite 1]:[Prerequisite 7]],0)))</f>
        <v/>
      </c>
      <c r="J61" s="87" t="str" cm="1">
        <f t="array" ref="J61">IF(INDEX(tblAllCourses[[Prerequisite 1]:[Prerequisite 7]],MATCH($A61&amp;"Bus Spec",tblAllCourses[Course Code]&amp;tblAllCourses[Type],0),MATCH(J$3,tblAllCourses[[#Headers],[Prerequisite 1]:[Prerequisite 7]],0))=0,"",INDEX(tblAllCourses[[Prerequisite 1]:[Prerequisite 7]],MATCH($A61&amp;"Bus Spec",tblAllCourses[Course Code]&amp;tblAllCourses[Type],0),MATCH(J$3,tblAllCourses[[#Headers],[Prerequisite 1]:[Prerequisite 7]],0)))</f>
        <v/>
      </c>
      <c r="K61" s="109"/>
      <c r="L61" s="9" t="str">
        <f>_xlfn.IFNA(IF(VLOOKUP(INDEX(DIY!$D$8:$D$83,MATCH(A61,DIY!$A$8:$A$83,0)),Tables!$D$2:$E$11,2,FALSE)&gt;=VLOOKUP($C$2,Tables!$D$2:$E$11,2,FALSE),$L$3,""),"")</f>
        <v/>
      </c>
    </row>
    <row r="62" spans="1:12" s="30" customFormat="1" ht="15.75" customHeight="1" x14ac:dyDescent="0.55000000000000004">
      <c r="A62" s="39" t="s">
        <v>391</v>
      </c>
      <c r="B62" s="39" t="s">
        <v>177</v>
      </c>
      <c r="C62" s="9">
        <f>VLOOKUP(A62,tblAllCourses[[Course Code]:[Credits]],3,FALSE)</f>
        <v>3</v>
      </c>
      <c r="D62" s="87" t="str" cm="1">
        <f t="array" ref="D62">IF(INDEX(tblAllCourses[[Prerequisite 1]:[Prerequisite 7]],MATCH($A62&amp;"Bus Spec",tblAllCourses[Course Code]&amp;tblAllCourses[Type],0),MATCH(D$3,tblAllCourses[[#Headers],[Prerequisite 1]:[Prerequisite 7]],0))=0,"",INDEX(tblAllCourses[[Prerequisite 1]:[Prerequisite 7]],MATCH($A62&amp;"Bus Spec",tblAllCourses[Course Code]&amp;tblAllCourses[Type],0),MATCH(D$3,tblAllCourses[[#Headers],[Prerequisite 1]:[Prerequisite 7]],0)))</f>
        <v>BBA1104</v>
      </c>
      <c r="E62" s="87" t="str" cm="1">
        <f t="array" ref="E62">IF(INDEX(tblAllCourses[[Prerequisite 1]:[Prerequisite 7]],MATCH($A62&amp;"Bus Spec",tblAllCourses[Course Code]&amp;tblAllCourses[Type],0),MATCH(E$3,tblAllCourses[[#Headers],[Prerequisite 1]:[Prerequisite 7]],0))=0,"",INDEX(tblAllCourses[[Prerequisite 1]:[Prerequisite 7]],MATCH($A62&amp;"Bus Spec",tblAllCourses[Course Code]&amp;tblAllCourses[Type],0),MATCH(E$3,tblAllCourses[[#Headers],[Prerequisite 1]:[Prerequisite 7]],0)))</f>
        <v/>
      </c>
      <c r="F62" s="87" t="str" cm="1">
        <f t="array" ref="F62">IF(INDEX(tblAllCourses[[Prerequisite 1]:[Prerequisite 7]],MATCH($A62&amp;"Bus Spec",tblAllCourses[Course Code]&amp;tblAllCourses[Type],0),MATCH(F$3,tblAllCourses[[#Headers],[Prerequisite 1]:[Prerequisite 7]],0))=0,"",INDEX(tblAllCourses[[Prerequisite 1]:[Prerequisite 7]],MATCH($A62&amp;"Bus Spec",tblAllCourses[Course Code]&amp;tblAllCourses[Type],0),MATCH(F$3,tblAllCourses[[#Headers],[Prerequisite 1]:[Prerequisite 7]],0)))</f>
        <v/>
      </c>
      <c r="G62" s="87" t="str" cm="1">
        <f t="array" ref="G62">IF(INDEX(tblAllCourses[[Prerequisite 1]:[Prerequisite 7]],MATCH($A62&amp;"Bus Spec",tblAllCourses[Course Code]&amp;tblAllCourses[Type],0),MATCH(G$3,tblAllCourses[[#Headers],[Prerequisite 1]:[Prerequisite 7]],0))=0,"",INDEX(tblAllCourses[[Prerequisite 1]:[Prerequisite 7]],MATCH($A62&amp;"Bus Spec",tblAllCourses[Course Code]&amp;tblAllCourses[Type],0),MATCH(G$3,tblAllCourses[[#Headers],[Prerequisite 1]:[Prerequisite 7]],0)))</f>
        <v/>
      </c>
      <c r="H62" s="87" t="str" cm="1">
        <f t="array" ref="H62">IF(INDEX(tblAllCourses[[Prerequisite 1]:[Prerequisite 7]],MATCH($A62&amp;"Bus Spec",tblAllCourses[Course Code]&amp;tblAllCourses[Type],0),MATCH(H$3,tblAllCourses[[#Headers],[Prerequisite 1]:[Prerequisite 7]],0))=0,"",INDEX(tblAllCourses[[Prerequisite 1]:[Prerequisite 7]],MATCH($A62&amp;"Bus Spec",tblAllCourses[Course Code]&amp;tblAllCourses[Type],0),MATCH(H$3,tblAllCourses[[#Headers],[Prerequisite 1]:[Prerequisite 7]],0)))</f>
        <v/>
      </c>
      <c r="I62" s="87" t="str" cm="1">
        <f t="array" ref="I62">IF(INDEX(tblAllCourses[[Prerequisite 1]:[Prerequisite 7]],MATCH($A62&amp;"Bus Spec",tblAllCourses[Course Code]&amp;tblAllCourses[Type],0),MATCH(I$3,tblAllCourses[[#Headers],[Prerequisite 1]:[Prerequisite 7]],0))=0,"",INDEX(tblAllCourses[[Prerequisite 1]:[Prerequisite 7]],MATCH($A62&amp;"Bus Spec",tblAllCourses[Course Code]&amp;tblAllCourses[Type],0),MATCH(I$3,tblAllCourses[[#Headers],[Prerequisite 1]:[Prerequisite 7]],0)))</f>
        <v/>
      </c>
      <c r="J62" s="87" t="str" cm="1">
        <f t="array" ref="J62">IF(INDEX(tblAllCourses[[Prerequisite 1]:[Prerequisite 7]],MATCH($A62&amp;"Bus Spec",tblAllCourses[Course Code]&amp;tblAllCourses[Type],0),MATCH(J$3,tblAllCourses[[#Headers],[Prerequisite 1]:[Prerequisite 7]],0))=0,"",INDEX(tblAllCourses[[Prerequisite 1]:[Prerequisite 7]],MATCH($A62&amp;"Bus Spec",tblAllCourses[Course Code]&amp;tblAllCourses[Type],0),MATCH(J$3,tblAllCourses[[#Headers],[Prerequisite 1]:[Prerequisite 7]],0)))</f>
        <v/>
      </c>
      <c r="K62" s="109"/>
      <c r="L62" s="9" t="str">
        <f>_xlfn.IFNA(IF(VLOOKUP(INDEX(DIY!$D$8:$D$83,MATCH(A62,DIY!$A$8:$A$83,0)),Tables!$D$2:$E$11,2,FALSE)&gt;=VLOOKUP($C$2,Tables!$D$2:$E$11,2,FALSE),$L$3,""),"")</f>
        <v/>
      </c>
    </row>
    <row r="63" spans="1:12" s="30" customFormat="1" ht="15.75" customHeight="1" x14ac:dyDescent="0.55000000000000004">
      <c r="A63" s="39" t="s">
        <v>394</v>
      </c>
      <c r="B63" s="39" t="s">
        <v>178</v>
      </c>
      <c r="C63" s="9">
        <f>VLOOKUP(A63,tblAllCourses[[Course Code]:[Credits]],3,FALSE)</f>
        <v>3</v>
      </c>
      <c r="D63" s="87" cm="1">
        <f t="array" ref="D63">IF(INDEX(tblAllCourses[[Prerequisite 1]:[Prerequisite 7]],MATCH($A63&amp;"Bus Spec",tblAllCourses[Course Code]&amp;tblAllCourses[Type],0),MATCH(D$3,tblAllCourses[[#Headers],[Prerequisite 1]:[Prerequisite 7]],0))=0,"",INDEX(tblAllCourses[[Prerequisite 1]:[Prerequisite 7]],MATCH($A63&amp;"Bus Spec",tblAllCourses[Course Code]&amp;tblAllCourses[Type],0),MATCH(D$3,tblAllCourses[[#Headers],[Prerequisite 1]:[Prerequisite 7]],0)))</f>
        <v>75</v>
      </c>
      <c r="E63" s="87" t="str" cm="1">
        <f t="array" ref="E63">IF(INDEX(tblAllCourses[[Prerequisite 1]:[Prerequisite 7]],MATCH($A63&amp;"Bus Spec",tblAllCourses[Course Code]&amp;tblAllCourses[Type],0),MATCH(E$3,tblAllCourses[[#Headers],[Prerequisite 1]:[Prerequisite 7]],0))=0,"",INDEX(tblAllCourses[[Prerequisite 1]:[Prerequisite 7]],MATCH($A63&amp;"Bus Spec",tblAllCourses[Course Code]&amp;tblAllCourses[Type],0),MATCH(E$3,tblAllCourses[[#Headers],[Prerequisite 1]:[Prerequisite 7]],0)))</f>
        <v>BBA1104</v>
      </c>
      <c r="F63" s="87" t="str" cm="1">
        <f t="array" ref="F63">IF(INDEX(tblAllCourses[[Prerequisite 1]:[Prerequisite 7]],MATCH($A63&amp;"Bus Spec",tblAllCourses[Course Code]&amp;tblAllCourses[Type],0),MATCH(F$3,tblAllCourses[[#Headers],[Prerequisite 1]:[Prerequisite 7]],0))=0,"",INDEX(tblAllCourses[[Prerequisite 1]:[Prerequisite 7]],MATCH($A63&amp;"Bus Spec",tblAllCourses[Course Code]&amp;tblAllCourses[Type],0),MATCH(F$3,tblAllCourses[[#Headers],[Prerequisite 1]:[Prerequisite 7]],0)))</f>
        <v/>
      </c>
      <c r="G63" s="87" t="str" cm="1">
        <f t="array" ref="G63">IF(INDEX(tblAllCourses[[Prerequisite 1]:[Prerequisite 7]],MATCH($A63&amp;"Bus Spec",tblAllCourses[Course Code]&amp;tblAllCourses[Type],0),MATCH(G$3,tblAllCourses[[#Headers],[Prerequisite 1]:[Prerequisite 7]],0))=0,"",INDEX(tblAllCourses[[Prerequisite 1]:[Prerequisite 7]],MATCH($A63&amp;"Bus Spec",tblAllCourses[Course Code]&amp;tblAllCourses[Type],0),MATCH(G$3,tblAllCourses[[#Headers],[Prerequisite 1]:[Prerequisite 7]],0)))</f>
        <v/>
      </c>
      <c r="H63" s="87" t="str" cm="1">
        <f t="array" ref="H63">IF(INDEX(tblAllCourses[[Prerequisite 1]:[Prerequisite 7]],MATCH($A63&amp;"Bus Spec",tblAllCourses[Course Code]&amp;tblAllCourses[Type],0),MATCH(H$3,tblAllCourses[[#Headers],[Prerequisite 1]:[Prerequisite 7]],0))=0,"",INDEX(tblAllCourses[[Prerequisite 1]:[Prerequisite 7]],MATCH($A63&amp;"Bus Spec",tblAllCourses[Course Code]&amp;tblAllCourses[Type],0),MATCH(H$3,tblAllCourses[[#Headers],[Prerequisite 1]:[Prerequisite 7]],0)))</f>
        <v/>
      </c>
      <c r="I63" s="87" t="str" cm="1">
        <f t="array" ref="I63">IF(INDEX(tblAllCourses[[Prerequisite 1]:[Prerequisite 7]],MATCH($A63&amp;"Bus Spec",tblAllCourses[Course Code]&amp;tblAllCourses[Type],0),MATCH(I$3,tblAllCourses[[#Headers],[Prerequisite 1]:[Prerequisite 7]],0))=0,"",INDEX(tblAllCourses[[Prerequisite 1]:[Prerequisite 7]],MATCH($A63&amp;"Bus Spec",tblAllCourses[Course Code]&amp;tblAllCourses[Type],0),MATCH(I$3,tblAllCourses[[#Headers],[Prerequisite 1]:[Prerequisite 7]],0)))</f>
        <v/>
      </c>
      <c r="J63" s="87" t="str" cm="1">
        <f t="array" ref="J63">IF(INDEX(tblAllCourses[[Prerequisite 1]:[Prerequisite 7]],MATCH($A63&amp;"Bus Spec",tblAllCourses[Course Code]&amp;tblAllCourses[Type],0),MATCH(J$3,tblAllCourses[[#Headers],[Prerequisite 1]:[Prerequisite 7]],0))=0,"",INDEX(tblAllCourses[[Prerequisite 1]:[Prerequisite 7]],MATCH($A63&amp;"Bus Spec",tblAllCourses[Course Code]&amp;tblAllCourses[Type],0),MATCH(J$3,tblAllCourses[[#Headers],[Prerequisite 1]:[Prerequisite 7]],0)))</f>
        <v/>
      </c>
      <c r="K63" s="109"/>
      <c r="L63" s="9" t="str">
        <f>_xlfn.IFNA(IF(VLOOKUP(INDEX(DIY!$D$8:$D$83,MATCH(A63,DIY!$A$8:$A$83,0)),Tables!$D$2:$E$11,2,FALSE)&gt;=VLOOKUP($C$2,Tables!$D$2:$E$11,2,FALSE),$L$3,""),"")</f>
        <v/>
      </c>
    </row>
    <row r="64" spans="1:12" s="30" customFormat="1" ht="15.75" customHeight="1" x14ac:dyDescent="0.55000000000000004">
      <c r="A64" s="39" t="s">
        <v>393</v>
      </c>
      <c r="B64" s="39" t="s">
        <v>179</v>
      </c>
      <c r="C64" s="9">
        <f>VLOOKUP(A64,tblAllCourses[[Course Code]:[Credits]],3,FALSE)</f>
        <v>3</v>
      </c>
      <c r="D64" s="87" t="str" cm="1">
        <f t="array" ref="D64">IF(INDEX(tblAllCourses[[Prerequisite 1]:[Prerequisite 7]],MATCH($A64&amp;"Bus Spec",tblAllCourses[Course Code]&amp;tblAllCourses[Type],0),MATCH(D$3,tblAllCourses[[#Headers],[Prerequisite 1]:[Prerequisite 7]],0))=0,"",INDEX(tblAllCourses[[Prerequisite 1]:[Prerequisite 7]],MATCH($A64&amp;"Bus Spec",tblAllCourses[Course Code]&amp;tblAllCourses[Type],0),MATCH(D$3,tblAllCourses[[#Headers],[Prerequisite 1]:[Prerequisite 7]],0)))</f>
        <v>BBA1104</v>
      </c>
      <c r="E64" s="87" t="str" cm="1">
        <f t="array" ref="E64">IF(INDEX(tblAllCourses[[Prerequisite 1]:[Prerequisite 7]],MATCH($A64&amp;"Bus Spec",tblAllCourses[Course Code]&amp;tblAllCourses[Type],0),MATCH(E$3,tblAllCourses[[#Headers],[Prerequisite 1]:[Prerequisite 7]],0))=0,"",INDEX(tblAllCourses[[Prerequisite 1]:[Prerequisite 7]],MATCH($A64&amp;"Bus Spec",tblAllCourses[Course Code]&amp;tblAllCourses[Type],0),MATCH(E$3,tblAllCourses[[#Headers],[Prerequisite 1]:[Prerequisite 7]],0)))</f>
        <v/>
      </c>
      <c r="F64" s="87" t="str" cm="1">
        <f t="array" ref="F64">IF(INDEX(tblAllCourses[[Prerequisite 1]:[Prerequisite 7]],MATCH($A64&amp;"Bus Spec",tblAllCourses[Course Code]&amp;tblAllCourses[Type],0),MATCH(F$3,tblAllCourses[[#Headers],[Prerequisite 1]:[Prerequisite 7]],0))=0,"",INDEX(tblAllCourses[[Prerequisite 1]:[Prerequisite 7]],MATCH($A64&amp;"Bus Spec",tblAllCourses[Course Code]&amp;tblAllCourses[Type],0),MATCH(F$3,tblAllCourses[[#Headers],[Prerequisite 1]:[Prerequisite 7]],0)))</f>
        <v/>
      </c>
      <c r="G64" s="87" t="str" cm="1">
        <f t="array" ref="G64">IF(INDEX(tblAllCourses[[Prerequisite 1]:[Prerequisite 7]],MATCH($A64&amp;"Bus Spec",tblAllCourses[Course Code]&amp;tblAllCourses[Type],0),MATCH(G$3,tblAllCourses[[#Headers],[Prerequisite 1]:[Prerequisite 7]],0))=0,"",INDEX(tblAllCourses[[Prerequisite 1]:[Prerequisite 7]],MATCH($A64&amp;"Bus Spec",tblAllCourses[Course Code]&amp;tblAllCourses[Type],0),MATCH(G$3,tblAllCourses[[#Headers],[Prerequisite 1]:[Prerequisite 7]],0)))</f>
        <v/>
      </c>
      <c r="H64" s="87" t="str" cm="1">
        <f t="array" ref="H64">IF(INDEX(tblAllCourses[[Prerequisite 1]:[Prerequisite 7]],MATCH($A64&amp;"Bus Spec",tblAllCourses[Course Code]&amp;tblAllCourses[Type],0),MATCH(H$3,tblAllCourses[[#Headers],[Prerequisite 1]:[Prerequisite 7]],0))=0,"",INDEX(tblAllCourses[[Prerequisite 1]:[Prerequisite 7]],MATCH($A64&amp;"Bus Spec",tblAllCourses[Course Code]&amp;tblAllCourses[Type],0),MATCH(H$3,tblAllCourses[[#Headers],[Prerequisite 1]:[Prerequisite 7]],0)))</f>
        <v/>
      </c>
      <c r="I64" s="87" t="str" cm="1">
        <f t="array" ref="I64">IF(INDEX(tblAllCourses[[Prerequisite 1]:[Prerequisite 7]],MATCH($A64&amp;"Bus Spec",tblAllCourses[Course Code]&amp;tblAllCourses[Type],0),MATCH(I$3,tblAllCourses[[#Headers],[Prerequisite 1]:[Prerequisite 7]],0))=0,"",INDEX(tblAllCourses[[Prerequisite 1]:[Prerequisite 7]],MATCH($A64&amp;"Bus Spec",tblAllCourses[Course Code]&amp;tblAllCourses[Type],0),MATCH(I$3,tblAllCourses[[#Headers],[Prerequisite 1]:[Prerequisite 7]],0)))</f>
        <v/>
      </c>
      <c r="J64" s="87" t="str" cm="1">
        <f t="array" ref="J64">IF(INDEX(tblAllCourses[[Prerequisite 1]:[Prerequisite 7]],MATCH($A64&amp;"Bus Spec",tblAllCourses[Course Code]&amp;tblAllCourses[Type],0),MATCH(J$3,tblAllCourses[[#Headers],[Prerequisite 1]:[Prerequisite 7]],0))=0,"",INDEX(tblAllCourses[[Prerequisite 1]:[Prerequisite 7]],MATCH($A64&amp;"Bus Spec",tblAllCourses[Course Code]&amp;tblAllCourses[Type],0),MATCH(J$3,tblAllCourses[[#Headers],[Prerequisite 1]:[Prerequisite 7]],0)))</f>
        <v/>
      </c>
      <c r="K64" s="109"/>
      <c r="L64" s="9" t="str">
        <f>_xlfn.IFNA(IF(VLOOKUP(INDEX(DIY!$D$8:$D$83,MATCH(A64,DIY!$A$8:$A$83,0)),Tables!$D$2:$E$11,2,FALSE)&gt;=VLOOKUP($C$2,Tables!$D$2:$E$11,2,FALSE),$L$3,""),"")</f>
        <v/>
      </c>
    </row>
    <row r="65" spans="1:12" s="30" customFormat="1" ht="15.75" customHeight="1" x14ac:dyDescent="0.55000000000000004">
      <c r="A65" s="39" t="s">
        <v>395</v>
      </c>
      <c r="B65" s="39" t="s">
        <v>180</v>
      </c>
      <c r="C65" s="9">
        <f>VLOOKUP(A65,tblAllCourses[[Course Code]:[Credits]],3,FALSE)</f>
        <v>3</v>
      </c>
      <c r="D65" s="87" t="str" cm="1">
        <f t="array" ref="D65">IF(INDEX(tblAllCourses[[Prerequisite 1]:[Prerequisite 7]],MATCH($A65&amp;"Bus Spec",tblAllCourses[Course Code]&amp;tblAllCourses[Type],0),MATCH(D$3,tblAllCourses[[#Headers],[Prerequisite 1]:[Prerequisite 7]],0))=0,"",INDEX(tblAllCourses[[Prerequisite 1]:[Prerequisite 7]],MATCH($A65&amp;"Bus Spec",tblAllCourses[Course Code]&amp;tblAllCourses[Type],0),MATCH(D$3,tblAllCourses[[#Headers],[Prerequisite 1]:[Prerequisite 7]],0)))</f>
        <v>BBA1104</v>
      </c>
      <c r="E65" s="87" t="str" cm="1">
        <f t="array" ref="E65">IF(INDEX(tblAllCourses[[Prerequisite 1]:[Prerequisite 7]],MATCH($A65&amp;"Bus Spec",tblAllCourses[Course Code]&amp;tblAllCourses[Type],0),MATCH(E$3,tblAllCourses[[#Headers],[Prerequisite 1]:[Prerequisite 7]],0))=0,"",INDEX(tblAllCourses[[Prerequisite 1]:[Prerequisite 7]],MATCH($A65&amp;"Bus Spec",tblAllCourses[Course Code]&amp;tblAllCourses[Type],0),MATCH(E$3,tblAllCourses[[#Headers],[Prerequisite 1]:[Prerequisite 7]],0)))</f>
        <v/>
      </c>
      <c r="F65" s="87" t="str" cm="1">
        <f t="array" ref="F65">IF(INDEX(tblAllCourses[[Prerequisite 1]:[Prerequisite 7]],MATCH($A65&amp;"Bus Spec",tblAllCourses[Course Code]&amp;tblAllCourses[Type],0),MATCH(F$3,tblAllCourses[[#Headers],[Prerequisite 1]:[Prerequisite 7]],0))=0,"",INDEX(tblAllCourses[[Prerequisite 1]:[Prerequisite 7]],MATCH($A65&amp;"Bus Spec",tblAllCourses[Course Code]&amp;tblAllCourses[Type],0),MATCH(F$3,tblAllCourses[[#Headers],[Prerequisite 1]:[Prerequisite 7]],0)))</f>
        <v/>
      </c>
      <c r="G65" s="87" t="str" cm="1">
        <f t="array" ref="G65">IF(INDEX(tblAllCourses[[Prerequisite 1]:[Prerequisite 7]],MATCH($A65&amp;"Bus Spec",tblAllCourses[Course Code]&amp;tblAllCourses[Type],0),MATCH(G$3,tblAllCourses[[#Headers],[Prerequisite 1]:[Prerequisite 7]],0))=0,"",INDEX(tblAllCourses[[Prerequisite 1]:[Prerequisite 7]],MATCH($A65&amp;"Bus Spec",tblAllCourses[Course Code]&amp;tblAllCourses[Type],0),MATCH(G$3,tblAllCourses[[#Headers],[Prerequisite 1]:[Prerequisite 7]],0)))</f>
        <v/>
      </c>
      <c r="H65" s="87" t="str" cm="1">
        <f t="array" ref="H65">IF(INDEX(tblAllCourses[[Prerequisite 1]:[Prerequisite 7]],MATCH($A65&amp;"Bus Spec",tblAllCourses[Course Code]&amp;tblAllCourses[Type],0),MATCH(H$3,tblAllCourses[[#Headers],[Prerequisite 1]:[Prerequisite 7]],0))=0,"",INDEX(tblAllCourses[[Prerequisite 1]:[Prerequisite 7]],MATCH($A65&amp;"Bus Spec",tblAllCourses[Course Code]&amp;tblAllCourses[Type],0),MATCH(H$3,tblAllCourses[[#Headers],[Prerequisite 1]:[Prerequisite 7]],0)))</f>
        <v/>
      </c>
      <c r="I65" s="87" t="str" cm="1">
        <f t="array" ref="I65">IF(INDEX(tblAllCourses[[Prerequisite 1]:[Prerequisite 7]],MATCH($A65&amp;"Bus Spec",tblAllCourses[Course Code]&amp;tblAllCourses[Type],0),MATCH(I$3,tblAllCourses[[#Headers],[Prerequisite 1]:[Prerequisite 7]],0))=0,"",INDEX(tblAllCourses[[Prerequisite 1]:[Prerequisite 7]],MATCH($A65&amp;"Bus Spec",tblAllCourses[Course Code]&amp;tblAllCourses[Type],0),MATCH(I$3,tblAllCourses[[#Headers],[Prerequisite 1]:[Prerequisite 7]],0)))</f>
        <v/>
      </c>
      <c r="J65" s="87" t="str" cm="1">
        <f t="array" ref="J65">IF(INDEX(tblAllCourses[[Prerequisite 1]:[Prerequisite 7]],MATCH($A65&amp;"Bus Spec",tblAllCourses[Course Code]&amp;tblAllCourses[Type],0),MATCH(J$3,tblAllCourses[[#Headers],[Prerequisite 1]:[Prerequisite 7]],0))=0,"",INDEX(tblAllCourses[[Prerequisite 1]:[Prerequisite 7]],MATCH($A65&amp;"Bus Spec",tblAllCourses[Course Code]&amp;tblAllCourses[Type],0),MATCH(J$3,tblAllCourses[[#Headers],[Prerequisite 1]:[Prerequisite 7]],0)))</f>
        <v/>
      </c>
      <c r="K65" s="109"/>
      <c r="L65" s="9" t="str">
        <f>_xlfn.IFNA(IF(VLOOKUP(INDEX(DIY!$D$8:$D$83,MATCH(A65,DIY!$A$8:$A$83,0)),Tables!$D$2:$E$11,2,FALSE)&gt;=VLOOKUP($C$2,Tables!$D$2:$E$11,2,FALSE),$L$3,""),"")</f>
        <v/>
      </c>
    </row>
    <row r="66" spans="1:12" s="30" customFormat="1" ht="15.75" customHeight="1" x14ac:dyDescent="0.55000000000000004">
      <c r="A66" s="39" t="s">
        <v>397</v>
      </c>
      <c r="B66" s="39" t="s">
        <v>181</v>
      </c>
      <c r="C66" s="9">
        <f>VLOOKUP(A66,tblAllCourses[[Course Code]:[Credits]],3,FALSE)</f>
        <v>3</v>
      </c>
      <c r="D66" s="87" cm="1">
        <f t="array" ref="D66">IF(INDEX(tblAllCourses[[Prerequisite 1]:[Prerequisite 7]],MATCH($A66&amp;"Bus Spec",tblAllCourses[Course Code]&amp;tblAllCourses[Type],0),MATCH(D$3,tblAllCourses[[#Headers],[Prerequisite 1]:[Prerequisite 7]],0))=0,"",INDEX(tblAllCourses[[Prerequisite 1]:[Prerequisite 7]],MATCH($A66&amp;"Bus Spec",tblAllCourses[Course Code]&amp;tblAllCourses[Type],0),MATCH(D$3,tblAllCourses[[#Headers],[Prerequisite 1]:[Prerequisite 7]],0)))</f>
        <v>90</v>
      </c>
      <c r="E66" s="87" t="str" cm="1">
        <f t="array" ref="E66">IF(INDEX(tblAllCourses[[Prerequisite 1]:[Prerequisite 7]],MATCH($A66&amp;"Bus Spec",tblAllCourses[Course Code]&amp;tblAllCourses[Type],0),MATCH(E$3,tblAllCourses[[#Headers],[Prerequisite 1]:[Prerequisite 7]],0))=0,"",INDEX(tblAllCourses[[Prerequisite 1]:[Prerequisite 7]],MATCH($A66&amp;"Bus Spec",tblAllCourses[Course Code]&amp;tblAllCourses[Type],0),MATCH(E$3,tblAllCourses[[#Headers],[Prerequisite 1]:[Prerequisite 7]],0)))</f>
        <v>BBA1104</v>
      </c>
      <c r="F66" s="87" t="str" cm="1">
        <f t="array" ref="F66">IF(INDEX(tblAllCourses[[Prerequisite 1]:[Prerequisite 7]],MATCH($A66&amp;"Bus Spec",tblAllCourses[Course Code]&amp;tblAllCourses[Type],0),MATCH(F$3,tblAllCourses[[#Headers],[Prerequisite 1]:[Prerequisite 7]],0))=0,"",INDEX(tblAllCourses[[Prerequisite 1]:[Prerequisite 7]],MATCH($A66&amp;"Bus Spec",tblAllCourses[Course Code]&amp;tblAllCourses[Type],0),MATCH(F$3,tblAllCourses[[#Headers],[Prerequisite 1]:[Prerequisite 7]],0)))</f>
        <v>BBA3101</v>
      </c>
      <c r="G66" s="87" t="str" cm="1">
        <f t="array" ref="G66">IF(INDEX(tblAllCourses[[Prerequisite 1]:[Prerequisite 7]],MATCH($A66&amp;"Bus Spec",tblAllCourses[Course Code]&amp;tblAllCourses[Type],0),MATCH(G$3,tblAllCourses[[#Headers],[Prerequisite 1]:[Prerequisite 7]],0))=0,"",INDEX(tblAllCourses[[Prerequisite 1]:[Prerequisite 7]],MATCH($A66&amp;"Bus Spec",tblAllCourses[Course Code]&amp;tblAllCourses[Type],0),MATCH(G$3,tblAllCourses[[#Headers],[Prerequisite 1]:[Prerequisite 7]],0)))</f>
        <v/>
      </c>
      <c r="H66" s="87" t="str" cm="1">
        <f t="array" ref="H66">IF(INDEX(tblAllCourses[[Prerequisite 1]:[Prerequisite 7]],MATCH($A66&amp;"Bus Spec",tblAllCourses[Course Code]&amp;tblAllCourses[Type],0),MATCH(H$3,tblAllCourses[[#Headers],[Prerequisite 1]:[Prerequisite 7]],0))=0,"",INDEX(tblAllCourses[[Prerequisite 1]:[Prerequisite 7]],MATCH($A66&amp;"Bus Spec",tblAllCourses[Course Code]&amp;tblAllCourses[Type],0),MATCH(H$3,tblAllCourses[[#Headers],[Prerequisite 1]:[Prerequisite 7]],0)))</f>
        <v/>
      </c>
      <c r="I66" s="87" t="str" cm="1">
        <f t="array" ref="I66">IF(INDEX(tblAllCourses[[Prerequisite 1]:[Prerequisite 7]],MATCH($A66&amp;"Bus Spec",tblAllCourses[Course Code]&amp;tblAllCourses[Type],0),MATCH(I$3,tblAllCourses[[#Headers],[Prerequisite 1]:[Prerequisite 7]],0))=0,"",INDEX(tblAllCourses[[Prerequisite 1]:[Prerequisite 7]],MATCH($A66&amp;"Bus Spec",tblAllCourses[Course Code]&amp;tblAllCourses[Type],0),MATCH(I$3,tblAllCourses[[#Headers],[Prerequisite 1]:[Prerequisite 7]],0)))</f>
        <v/>
      </c>
      <c r="J66" s="87" t="str" cm="1">
        <f t="array" ref="J66">IF(INDEX(tblAllCourses[[Prerequisite 1]:[Prerequisite 7]],MATCH($A66&amp;"Bus Spec",tblAllCourses[Course Code]&amp;tblAllCourses[Type],0),MATCH(J$3,tblAllCourses[[#Headers],[Prerequisite 1]:[Prerequisite 7]],0))=0,"",INDEX(tblAllCourses[[Prerequisite 1]:[Prerequisite 7]],MATCH($A66&amp;"Bus Spec",tblAllCourses[Course Code]&amp;tblAllCourses[Type],0),MATCH(J$3,tblAllCourses[[#Headers],[Prerequisite 1]:[Prerequisite 7]],0)))</f>
        <v/>
      </c>
      <c r="K66" s="109"/>
      <c r="L66" s="9" t="str">
        <f>_xlfn.IFNA(IF(VLOOKUP(INDEX(DIY!$D$8:$D$83,MATCH(A66,DIY!$A$8:$A$83,0)),Tables!$D$2:$E$11,2,FALSE)&gt;=VLOOKUP($C$2,Tables!$D$2:$E$11,2,FALSE),$L$3,""),"")</f>
        <v/>
      </c>
    </row>
    <row r="67" spans="1:12" s="30" customFormat="1" ht="15.75" customHeight="1" x14ac:dyDescent="0.55000000000000004">
      <c r="A67" s="39" t="s">
        <v>396</v>
      </c>
      <c r="B67" s="39" t="s">
        <v>182</v>
      </c>
      <c r="C67" s="9">
        <f>VLOOKUP(A67,tblAllCourses[[Course Code]:[Credits]],3,FALSE)</f>
        <v>3</v>
      </c>
      <c r="D67" s="87" cm="1">
        <f t="array" ref="D67">IF(INDEX(tblAllCourses[[Prerequisite 1]:[Prerequisite 7]],MATCH($A67&amp;"Bus Spec",tblAllCourses[Course Code]&amp;tblAllCourses[Type],0),MATCH(D$3,tblAllCourses[[#Headers],[Prerequisite 1]:[Prerequisite 7]],0))=0,"",INDEX(tblAllCourses[[Prerequisite 1]:[Prerequisite 7]],MATCH($A67&amp;"Bus Spec",tblAllCourses[Course Code]&amp;tblAllCourses[Type],0),MATCH(D$3,tblAllCourses[[#Headers],[Prerequisite 1]:[Prerequisite 7]],0)))</f>
        <v>75</v>
      </c>
      <c r="E67" s="87" t="str" cm="1">
        <f t="array" ref="E67">IF(INDEX(tblAllCourses[[Prerequisite 1]:[Prerequisite 7]],MATCH($A67&amp;"Bus Spec",tblAllCourses[Course Code]&amp;tblAllCourses[Type],0),MATCH(E$3,tblAllCourses[[#Headers],[Prerequisite 1]:[Prerequisite 7]],0))=0,"",INDEX(tblAllCourses[[Prerequisite 1]:[Prerequisite 7]],MATCH($A67&amp;"Bus Spec",tblAllCourses[Course Code]&amp;tblAllCourses[Type],0),MATCH(E$3,tblAllCourses[[#Headers],[Prerequisite 1]:[Prerequisite 7]],0)))</f>
        <v>BBA1104</v>
      </c>
      <c r="F67" s="87" t="str" cm="1">
        <f t="array" ref="F67">IF(INDEX(tblAllCourses[[Prerequisite 1]:[Prerequisite 7]],MATCH($A67&amp;"Bus Spec",tblAllCourses[Course Code]&amp;tblAllCourses[Type],0),MATCH(F$3,tblAllCourses[[#Headers],[Prerequisite 1]:[Prerequisite 7]],0))=0,"",INDEX(tblAllCourses[[Prerequisite 1]:[Prerequisite 7]],MATCH($A67&amp;"Bus Spec",tblAllCourses[Course Code]&amp;tblAllCourses[Type],0),MATCH(F$3,tblAllCourses[[#Headers],[Prerequisite 1]:[Prerequisite 7]],0)))</f>
        <v/>
      </c>
      <c r="G67" s="87" t="str" cm="1">
        <f t="array" ref="G67">IF(INDEX(tblAllCourses[[Prerequisite 1]:[Prerequisite 7]],MATCH($A67&amp;"Bus Spec",tblAllCourses[Course Code]&amp;tblAllCourses[Type],0),MATCH(G$3,tblAllCourses[[#Headers],[Prerequisite 1]:[Prerequisite 7]],0))=0,"",INDEX(tblAllCourses[[Prerequisite 1]:[Prerequisite 7]],MATCH($A67&amp;"Bus Spec",tblAllCourses[Course Code]&amp;tblAllCourses[Type],0),MATCH(G$3,tblAllCourses[[#Headers],[Prerequisite 1]:[Prerequisite 7]],0)))</f>
        <v/>
      </c>
      <c r="H67" s="87" t="str" cm="1">
        <f t="array" ref="H67">IF(INDEX(tblAllCourses[[Prerequisite 1]:[Prerequisite 7]],MATCH($A67&amp;"Bus Spec",tblAllCourses[Course Code]&amp;tblAllCourses[Type],0),MATCH(H$3,tblAllCourses[[#Headers],[Prerequisite 1]:[Prerequisite 7]],0))=0,"",INDEX(tblAllCourses[[Prerequisite 1]:[Prerequisite 7]],MATCH($A67&amp;"Bus Spec",tblAllCourses[Course Code]&amp;tblAllCourses[Type],0),MATCH(H$3,tblAllCourses[[#Headers],[Prerequisite 1]:[Prerequisite 7]],0)))</f>
        <v/>
      </c>
      <c r="I67" s="87" t="str" cm="1">
        <f t="array" ref="I67">IF(INDEX(tblAllCourses[[Prerequisite 1]:[Prerequisite 7]],MATCH($A67&amp;"Bus Spec",tblAllCourses[Course Code]&amp;tblAllCourses[Type],0),MATCH(I$3,tblAllCourses[[#Headers],[Prerequisite 1]:[Prerequisite 7]],0))=0,"",INDEX(tblAllCourses[[Prerequisite 1]:[Prerequisite 7]],MATCH($A67&amp;"Bus Spec",tblAllCourses[Course Code]&amp;tblAllCourses[Type],0),MATCH(I$3,tblAllCourses[[#Headers],[Prerequisite 1]:[Prerequisite 7]],0)))</f>
        <v/>
      </c>
      <c r="J67" s="87" t="str" cm="1">
        <f t="array" ref="J67">IF(INDEX(tblAllCourses[[Prerequisite 1]:[Prerequisite 7]],MATCH($A67&amp;"Bus Spec",tblAllCourses[Course Code]&amp;tblAllCourses[Type],0),MATCH(J$3,tblAllCourses[[#Headers],[Prerequisite 1]:[Prerequisite 7]],0))=0,"",INDEX(tblAllCourses[[Prerequisite 1]:[Prerequisite 7]],MATCH($A67&amp;"Bus Spec",tblAllCourses[Course Code]&amp;tblAllCourses[Type],0),MATCH(J$3,tblAllCourses[[#Headers],[Prerequisite 1]:[Prerequisite 7]],0)))</f>
        <v/>
      </c>
      <c r="K67" s="109"/>
      <c r="L67" s="9" t="str">
        <f>_xlfn.IFNA(IF(VLOOKUP(INDEX(DIY!$D$8:$D$83,MATCH(A67,DIY!$A$8:$A$83,0)),Tables!$D$2:$E$11,2,FALSE)&gt;=VLOOKUP($C$2,Tables!$D$2:$E$11,2,FALSE),$L$3,""),"")</f>
        <v/>
      </c>
    </row>
    <row r="68" spans="1:12" s="30" customFormat="1" ht="15.75" customHeight="1" x14ac:dyDescent="0.55000000000000004">
      <c r="A68" s="39" t="s">
        <v>399</v>
      </c>
      <c r="B68" s="39" t="s">
        <v>183</v>
      </c>
      <c r="C68" s="9">
        <f>VLOOKUP(A68,tblAllCourses[[Course Code]:[Credits]],3,FALSE)</f>
        <v>3</v>
      </c>
      <c r="D68" s="87" cm="1">
        <f t="array" ref="D68">IF(INDEX(tblAllCourses[[Prerequisite 1]:[Prerequisite 7]],MATCH($A68&amp;"Bus Spec",tblAllCourses[Course Code]&amp;tblAllCourses[Type],0),MATCH(D$3,tblAllCourses[[#Headers],[Prerequisite 1]:[Prerequisite 7]],0))=0,"",INDEX(tblAllCourses[[Prerequisite 1]:[Prerequisite 7]],MATCH($A68&amp;"Bus Spec",tblAllCourses[Course Code]&amp;tblAllCourses[Type],0),MATCH(D$3,tblAllCourses[[#Headers],[Prerequisite 1]:[Prerequisite 7]],0)))</f>
        <v>90</v>
      </c>
      <c r="E68" s="87" t="str" cm="1">
        <f t="array" ref="E68">IF(INDEX(tblAllCourses[[Prerequisite 1]:[Prerequisite 7]],MATCH($A68&amp;"Bus Spec",tblAllCourses[Course Code]&amp;tblAllCourses[Type],0),MATCH(E$3,tblAllCourses[[#Headers],[Prerequisite 1]:[Prerequisite 7]],0))=0,"",INDEX(tblAllCourses[[Prerequisite 1]:[Prerequisite 7]],MATCH($A68&amp;"Bus Spec",tblAllCourses[Course Code]&amp;tblAllCourses[Type],0),MATCH(E$3,tblAllCourses[[#Headers],[Prerequisite 1]:[Prerequisite 7]],0)))</f>
        <v>BBA1104</v>
      </c>
      <c r="F68" s="87" t="str" cm="1">
        <f t="array" ref="F68">IF(INDEX(tblAllCourses[[Prerequisite 1]:[Prerequisite 7]],MATCH($A68&amp;"Bus Spec",tblAllCourses[Course Code]&amp;tblAllCourses[Type],0),MATCH(F$3,tblAllCourses[[#Headers],[Prerequisite 1]:[Prerequisite 7]],0))=0,"",INDEX(tblAllCourses[[Prerequisite 1]:[Prerequisite 7]],MATCH($A68&amp;"Bus Spec",tblAllCourses[Course Code]&amp;tblAllCourses[Type],0),MATCH(F$3,tblAllCourses[[#Headers],[Prerequisite 1]:[Prerequisite 7]],0)))</f>
        <v>BBA3101</v>
      </c>
      <c r="G68" s="87" t="str" cm="1">
        <f t="array" ref="G68">IF(INDEX(tblAllCourses[[Prerequisite 1]:[Prerequisite 7]],MATCH($A68&amp;"Bus Spec",tblAllCourses[Course Code]&amp;tblAllCourses[Type],0),MATCH(G$3,tblAllCourses[[#Headers],[Prerequisite 1]:[Prerequisite 7]],0))=0,"",INDEX(tblAllCourses[[Prerequisite 1]:[Prerequisite 7]],MATCH($A68&amp;"Bus Spec",tblAllCourses[Course Code]&amp;tblAllCourses[Type],0),MATCH(G$3,tblAllCourses[[#Headers],[Prerequisite 1]:[Prerequisite 7]],0)))</f>
        <v/>
      </c>
      <c r="H68" s="87" t="str" cm="1">
        <f t="array" ref="H68">IF(INDEX(tblAllCourses[[Prerequisite 1]:[Prerequisite 7]],MATCH($A68&amp;"Bus Spec",tblAllCourses[Course Code]&amp;tblAllCourses[Type],0),MATCH(H$3,tblAllCourses[[#Headers],[Prerequisite 1]:[Prerequisite 7]],0))=0,"",INDEX(tblAllCourses[[Prerequisite 1]:[Prerequisite 7]],MATCH($A68&amp;"Bus Spec",tblAllCourses[Course Code]&amp;tblAllCourses[Type],0),MATCH(H$3,tblAllCourses[[#Headers],[Prerequisite 1]:[Prerequisite 7]],0)))</f>
        <v/>
      </c>
      <c r="I68" s="87" t="str" cm="1">
        <f t="array" ref="I68">IF(INDEX(tblAllCourses[[Prerequisite 1]:[Prerequisite 7]],MATCH($A68&amp;"Bus Spec",tblAllCourses[Course Code]&amp;tblAllCourses[Type],0),MATCH(I$3,tblAllCourses[[#Headers],[Prerequisite 1]:[Prerequisite 7]],0))=0,"",INDEX(tblAllCourses[[Prerequisite 1]:[Prerequisite 7]],MATCH($A68&amp;"Bus Spec",tblAllCourses[Course Code]&amp;tblAllCourses[Type],0),MATCH(I$3,tblAllCourses[[#Headers],[Prerequisite 1]:[Prerequisite 7]],0)))</f>
        <v/>
      </c>
      <c r="J68" s="87" t="str" cm="1">
        <f t="array" ref="J68">IF(INDEX(tblAllCourses[[Prerequisite 1]:[Prerequisite 7]],MATCH($A68&amp;"Bus Spec",tblAllCourses[Course Code]&amp;tblAllCourses[Type],0),MATCH(J$3,tblAllCourses[[#Headers],[Prerequisite 1]:[Prerequisite 7]],0))=0,"",INDEX(tblAllCourses[[Prerequisite 1]:[Prerequisite 7]],MATCH($A68&amp;"Bus Spec",tblAllCourses[Course Code]&amp;tblAllCourses[Type],0),MATCH(J$3,tblAllCourses[[#Headers],[Prerequisite 1]:[Prerequisite 7]],0)))</f>
        <v/>
      </c>
      <c r="K68" s="109"/>
      <c r="L68" s="9" t="str">
        <f>_xlfn.IFNA(IF(VLOOKUP(INDEX(DIY!$D$8:$D$83,MATCH(A68,DIY!$A$8:$A$83,0)),Tables!$D$2:$E$11,2,FALSE)&gt;=VLOOKUP($C$2,Tables!$D$2:$E$11,2,FALSE),$L$3,""),"")</f>
        <v/>
      </c>
    </row>
    <row r="69" spans="1:12" s="30" customFormat="1" ht="15.75" customHeight="1" x14ac:dyDescent="0.55000000000000004">
      <c r="A69" s="39" t="s">
        <v>398</v>
      </c>
      <c r="B69" s="39" t="s">
        <v>184</v>
      </c>
      <c r="C69" s="9">
        <f>VLOOKUP(A69,tblAllCourses[[Course Code]:[Credits]],3,FALSE)</f>
        <v>3</v>
      </c>
      <c r="D69" s="87" cm="1">
        <f t="array" ref="D69">IF(INDEX(tblAllCourses[[Prerequisite 1]:[Prerequisite 7]],MATCH($A69&amp;"Bus Spec",tblAllCourses[Course Code]&amp;tblAllCourses[Type],0),MATCH(D$3,tblAllCourses[[#Headers],[Prerequisite 1]:[Prerequisite 7]],0))=0,"",INDEX(tblAllCourses[[Prerequisite 1]:[Prerequisite 7]],MATCH($A69&amp;"Bus Spec",tblAllCourses[Course Code]&amp;tblAllCourses[Type],0),MATCH(D$3,tblAllCourses[[#Headers],[Prerequisite 1]:[Prerequisite 7]],0)))</f>
        <v>112</v>
      </c>
      <c r="E69" s="87" t="str" cm="1">
        <f t="array" ref="E69">IF(INDEX(tblAllCourses[[Prerequisite 1]:[Prerequisite 7]],MATCH($A69&amp;"Bus Spec",tblAllCourses[Course Code]&amp;tblAllCourses[Type],0),MATCH(E$3,tblAllCourses[[#Headers],[Prerequisite 1]:[Prerequisite 7]],0))=0,"",INDEX(tblAllCourses[[Prerequisite 1]:[Prerequisite 7]],MATCH($A69&amp;"Bus Spec",tblAllCourses[Course Code]&amp;tblAllCourses[Type],0),MATCH(E$3,tblAllCourses[[#Headers],[Prerequisite 1]:[Prerequisite 7]],0)))</f>
        <v>BBA1104</v>
      </c>
      <c r="F69" s="87" t="str" cm="1">
        <f t="array" ref="F69">IF(INDEX(tblAllCourses[[Prerequisite 1]:[Prerequisite 7]],MATCH($A69&amp;"Bus Spec",tblAllCourses[Course Code]&amp;tblAllCourses[Type],0),MATCH(F$3,tblAllCourses[[#Headers],[Prerequisite 1]:[Prerequisite 7]],0))=0,"",INDEX(tblAllCourses[[Prerequisite 1]:[Prerequisite 7]],MATCH($A69&amp;"Bus Spec",tblAllCourses[Course Code]&amp;tblAllCourses[Type],0),MATCH(F$3,tblAllCourses[[#Headers],[Prerequisite 1]:[Prerequisite 7]],0)))</f>
        <v/>
      </c>
      <c r="G69" s="87" t="str" cm="1">
        <f t="array" ref="G69">IF(INDEX(tblAllCourses[[Prerequisite 1]:[Prerequisite 7]],MATCH($A69&amp;"Bus Spec",tblAllCourses[Course Code]&amp;tblAllCourses[Type],0),MATCH(G$3,tblAllCourses[[#Headers],[Prerequisite 1]:[Prerequisite 7]],0))=0,"",INDEX(tblAllCourses[[Prerequisite 1]:[Prerequisite 7]],MATCH($A69&amp;"Bus Spec",tblAllCourses[Course Code]&amp;tblAllCourses[Type],0),MATCH(G$3,tblAllCourses[[#Headers],[Prerequisite 1]:[Prerequisite 7]],0)))</f>
        <v/>
      </c>
      <c r="H69" s="87" t="str" cm="1">
        <f t="array" ref="H69">IF(INDEX(tblAllCourses[[Prerequisite 1]:[Prerequisite 7]],MATCH($A69&amp;"Bus Spec",tblAllCourses[Course Code]&amp;tblAllCourses[Type],0),MATCH(H$3,tblAllCourses[[#Headers],[Prerequisite 1]:[Prerequisite 7]],0))=0,"",INDEX(tblAllCourses[[Prerequisite 1]:[Prerequisite 7]],MATCH($A69&amp;"Bus Spec",tblAllCourses[Course Code]&amp;tblAllCourses[Type],0),MATCH(H$3,tblAllCourses[[#Headers],[Prerequisite 1]:[Prerequisite 7]],0)))</f>
        <v/>
      </c>
      <c r="I69" s="87" t="str" cm="1">
        <f t="array" ref="I69">IF(INDEX(tblAllCourses[[Prerequisite 1]:[Prerequisite 7]],MATCH($A69&amp;"Bus Spec",tblAllCourses[Course Code]&amp;tblAllCourses[Type],0),MATCH(I$3,tblAllCourses[[#Headers],[Prerequisite 1]:[Prerequisite 7]],0))=0,"",INDEX(tblAllCourses[[Prerequisite 1]:[Prerequisite 7]],MATCH($A69&amp;"Bus Spec",tblAllCourses[Course Code]&amp;tblAllCourses[Type],0),MATCH(I$3,tblAllCourses[[#Headers],[Prerequisite 1]:[Prerequisite 7]],0)))</f>
        <v/>
      </c>
      <c r="J69" s="87" t="str" cm="1">
        <f t="array" ref="J69">IF(INDEX(tblAllCourses[[Prerequisite 1]:[Prerequisite 7]],MATCH($A69&amp;"Bus Spec",tblAllCourses[Course Code]&amp;tblAllCourses[Type],0),MATCH(J$3,tblAllCourses[[#Headers],[Prerequisite 1]:[Prerequisite 7]],0))=0,"",INDEX(tblAllCourses[[Prerequisite 1]:[Prerequisite 7]],MATCH($A69&amp;"Bus Spec",tblAllCourses[Course Code]&amp;tblAllCourses[Type],0),MATCH(J$3,tblAllCourses[[#Headers],[Prerequisite 1]:[Prerequisite 7]],0)))</f>
        <v/>
      </c>
      <c r="K69" s="109"/>
      <c r="L69" s="9" t="str">
        <f>_xlfn.IFNA(IF(VLOOKUP(INDEX(DIY!$D$8:$D$83,MATCH(A69,DIY!$A$8:$A$83,0)),Tables!$D$2:$E$11,2,FALSE)&gt;=VLOOKUP($C$2,Tables!$D$2:$E$11,2,FALSE),$L$3,""),"")</f>
        <v/>
      </c>
    </row>
    <row r="70" spans="1:12" s="30" customFormat="1" ht="15.75" customHeight="1" x14ac:dyDescent="0.55000000000000004">
      <c r="A70" s="204" t="s">
        <v>196</v>
      </c>
      <c r="B70" s="204"/>
      <c r="C70" s="133" t="str">
        <f>IF(COUNTIF(L71:L80,L$3)=10,L$3,"")</f>
        <v/>
      </c>
      <c r="D70" s="92"/>
      <c r="E70" s="92"/>
      <c r="F70" s="92"/>
      <c r="G70" s="92"/>
      <c r="H70" s="92"/>
      <c r="I70" s="92"/>
      <c r="J70" s="92"/>
      <c r="K70" s="109"/>
      <c r="L70" s="9" t="str">
        <f>_xlfn.IFNA(IF(VLOOKUP(INDEX(DIY!$D$8:$D$83,MATCH(A70,DIY!$A$8:$A$83,0)),Tables!$D$2:$E$11,2,FALSE)&gt;=VLOOKUP($C$2,Tables!$D$2:$E$11,2,FALSE),$L$3,""),"")</f>
        <v/>
      </c>
    </row>
    <row r="71" spans="1:12" s="30" customFormat="1" ht="15.75" customHeight="1" x14ac:dyDescent="0.55000000000000004">
      <c r="A71" s="39" t="s">
        <v>400</v>
      </c>
      <c r="B71" s="39" t="s">
        <v>186</v>
      </c>
      <c r="C71" s="9">
        <f>VLOOKUP(A71,tblAllCourses[[Course Code]:[Credits]],3,FALSE)</f>
        <v>3</v>
      </c>
      <c r="D71" s="87" t="str" cm="1">
        <f t="array" ref="D71">IF(INDEX(tblAllCourses[[Prerequisite 1]:[Prerequisite 7]],MATCH($A71&amp;"Bus Spec",tblAllCourses[Course Code]&amp;tblAllCourses[Type],0),MATCH(D$3,tblAllCourses[[#Headers],[Prerequisite 1]:[Prerequisite 7]],0))=0,"",INDEX(tblAllCourses[[Prerequisite 1]:[Prerequisite 7]],MATCH($A71&amp;"Bus Spec",tblAllCourses[Course Code]&amp;tblAllCourses[Type],0),MATCH(D$3,tblAllCourses[[#Headers],[Prerequisite 1]:[Prerequisite 7]],0)))</f>
        <v>BBA1001</v>
      </c>
      <c r="E71" s="87" t="str" cm="1">
        <f t="array" ref="E71">IF(INDEX(tblAllCourses[[Prerequisite 1]:[Prerequisite 7]],MATCH($A71&amp;"Bus Spec",tblAllCourses[Course Code]&amp;tblAllCourses[Type],0),MATCH(E$3,tblAllCourses[[#Headers],[Prerequisite 1]:[Prerequisite 7]],0))=0,"",INDEX(tblAllCourses[[Prerequisite 1]:[Prerequisite 7]],MATCH($A71&amp;"Bus Spec",tblAllCourses[Course Code]&amp;tblAllCourses[Type],0),MATCH(E$3,tblAllCourses[[#Headers],[Prerequisite 1]:[Prerequisite 7]],0)))</f>
        <v/>
      </c>
      <c r="F71" s="87" t="str" cm="1">
        <f t="array" ref="F71">IF(INDEX(tblAllCourses[[Prerequisite 1]:[Prerequisite 7]],MATCH($A71&amp;"Bus Spec",tblAllCourses[Course Code]&amp;tblAllCourses[Type],0),MATCH(F$3,tblAllCourses[[#Headers],[Prerequisite 1]:[Prerequisite 7]],0))=0,"",INDEX(tblAllCourses[[Prerequisite 1]:[Prerequisite 7]],MATCH($A71&amp;"Bus Spec",tblAllCourses[Course Code]&amp;tblAllCourses[Type],0),MATCH(F$3,tblAllCourses[[#Headers],[Prerequisite 1]:[Prerequisite 7]],0)))</f>
        <v/>
      </c>
      <c r="G71" s="87" t="str" cm="1">
        <f t="array" ref="G71">IF(INDEX(tblAllCourses[[Prerequisite 1]:[Prerequisite 7]],MATCH($A71&amp;"Bus Spec",tblAllCourses[Course Code]&amp;tblAllCourses[Type],0),MATCH(G$3,tblAllCourses[[#Headers],[Prerequisite 1]:[Prerequisite 7]],0))=0,"",INDEX(tblAllCourses[[Prerequisite 1]:[Prerequisite 7]],MATCH($A71&amp;"Bus Spec",tblAllCourses[Course Code]&amp;tblAllCourses[Type],0),MATCH(G$3,tblAllCourses[[#Headers],[Prerequisite 1]:[Prerequisite 7]],0)))</f>
        <v/>
      </c>
      <c r="H71" s="87" t="str" cm="1">
        <f t="array" ref="H71">IF(INDEX(tblAllCourses[[Prerequisite 1]:[Prerequisite 7]],MATCH($A71&amp;"Bus Spec",tblAllCourses[Course Code]&amp;tblAllCourses[Type],0),MATCH(H$3,tblAllCourses[[#Headers],[Prerequisite 1]:[Prerequisite 7]],0))=0,"",INDEX(tblAllCourses[[Prerequisite 1]:[Prerequisite 7]],MATCH($A71&amp;"Bus Spec",tblAllCourses[Course Code]&amp;tblAllCourses[Type],0),MATCH(H$3,tblAllCourses[[#Headers],[Prerequisite 1]:[Prerequisite 7]],0)))</f>
        <v/>
      </c>
      <c r="I71" s="87" t="str" cm="1">
        <f t="array" ref="I71">IF(INDEX(tblAllCourses[[Prerequisite 1]:[Prerequisite 7]],MATCH($A71&amp;"Bus Spec",tblAllCourses[Course Code]&amp;tblAllCourses[Type],0),MATCH(I$3,tblAllCourses[[#Headers],[Prerequisite 1]:[Prerequisite 7]],0))=0,"",INDEX(tblAllCourses[[Prerequisite 1]:[Prerequisite 7]],MATCH($A71&amp;"Bus Spec",tblAllCourses[Course Code]&amp;tblAllCourses[Type],0),MATCH(I$3,tblAllCourses[[#Headers],[Prerequisite 1]:[Prerequisite 7]],0)))</f>
        <v/>
      </c>
      <c r="J71" s="87" t="str" cm="1">
        <f t="array" ref="J71">IF(INDEX(tblAllCourses[[Prerequisite 1]:[Prerequisite 7]],MATCH($A71&amp;"Bus Spec",tblAllCourses[Course Code]&amp;tblAllCourses[Type],0),MATCH(J$3,tblAllCourses[[#Headers],[Prerequisite 1]:[Prerequisite 7]],0))=0,"",INDEX(tblAllCourses[[Prerequisite 1]:[Prerequisite 7]],MATCH($A71&amp;"Bus Spec",tblAllCourses[Course Code]&amp;tblAllCourses[Type],0),MATCH(J$3,tblAllCourses[[#Headers],[Prerequisite 1]:[Prerequisite 7]],0)))</f>
        <v/>
      </c>
      <c r="K71" s="109"/>
      <c r="L71" s="9" t="str">
        <f>_xlfn.IFNA(IF(VLOOKUP(INDEX(DIY!$D$8:$D$83,MATCH(A71,DIY!$A$8:$A$83,0)),Tables!$D$2:$E$11,2,FALSE)&gt;=VLOOKUP($C$2,Tables!$D$2:$E$11,2,FALSE),$L$3,""),"")</f>
        <v/>
      </c>
    </row>
    <row r="72" spans="1:12" s="30" customFormat="1" ht="15.75" customHeight="1" x14ac:dyDescent="0.55000000000000004">
      <c r="A72" s="39" t="s">
        <v>402</v>
      </c>
      <c r="B72" s="39" t="s">
        <v>187</v>
      </c>
      <c r="C72" s="9">
        <f>VLOOKUP(A72,tblAllCourses[[Course Code]:[Credits]],3,FALSE)</f>
        <v>3</v>
      </c>
      <c r="D72" s="87" t="str" cm="1">
        <f t="array" ref="D72">IF(INDEX(tblAllCourses[[Prerequisite 1]:[Prerequisite 7]],MATCH($A72&amp;"Bus Spec",tblAllCourses[Course Code]&amp;tblAllCourses[Type],0),MATCH(D$3,tblAllCourses[[#Headers],[Prerequisite 1]:[Prerequisite 7]],0))=0,"",INDEX(tblAllCourses[[Prerequisite 1]:[Prerequisite 7]],MATCH($A72&amp;"Bus Spec",tblAllCourses[Course Code]&amp;tblAllCourses[Type],0),MATCH(D$3,tblAllCourses[[#Headers],[Prerequisite 1]:[Prerequisite 7]],0)))</f>
        <v/>
      </c>
      <c r="E72" s="87" t="str" cm="1">
        <f t="array" ref="E72">IF(INDEX(tblAllCourses[[Prerequisite 1]:[Prerequisite 7]],MATCH($A72&amp;"Bus Spec",tblAllCourses[Course Code]&amp;tblAllCourses[Type],0),MATCH(E$3,tblAllCourses[[#Headers],[Prerequisite 1]:[Prerequisite 7]],0))=0,"",INDEX(tblAllCourses[[Prerequisite 1]:[Prerequisite 7]],MATCH($A72&amp;"Bus Spec",tblAllCourses[Course Code]&amp;tblAllCourses[Type],0),MATCH(E$3,tblAllCourses[[#Headers],[Prerequisite 1]:[Prerequisite 7]],0)))</f>
        <v/>
      </c>
      <c r="F72" s="87" t="str" cm="1">
        <f t="array" ref="F72">IF(INDEX(tblAllCourses[[Prerequisite 1]:[Prerequisite 7]],MATCH($A72&amp;"Bus Spec",tblAllCourses[Course Code]&amp;tblAllCourses[Type],0),MATCH(F$3,tblAllCourses[[#Headers],[Prerequisite 1]:[Prerequisite 7]],0))=0,"",INDEX(tblAllCourses[[Prerequisite 1]:[Prerequisite 7]],MATCH($A72&amp;"Bus Spec",tblAllCourses[Course Code]&amp;tblAllCourses[Type],0),MATCH(F$3,tblAllCourses[[#Headers],[Prerequisite 1]:[Prerequisite 7]],0)))</f>
        <v/>
      </c>
      <c r="G72" s="87" t="str" cm="1">
        <f t="array" ref="G72">IF(INDEX(tblAllCourses[[Prerequisite 1]:[Prerequisite 7]],MATCH($A72&amp;"Bus Spec",tblAllCourses[Course Code]&amp;tblAllCourses[Type],0),MATCH(G$3,tblAllCourses[[#Headers],[Prerequisite 1]:[Prerequisite 7]],0))=0,"",INDEX(tblAllCourses[[Prerequisite 1]:[Prerequisite 7]],MATCH($A72&amp;"Bus Spec",tblAllCourses[Course Code]&amp;tblAllCourses[Type],0),MATCH(G$3,tblAllCourses[[#Headers],[Prerequisite 1]:[Prerequisite 7]],0)))</f>
        <v/>
      </c>
      <c r="H72" s="87" t="str" cm="1">
        <f t="array" ref="H72">IF(INDEX(tblAllCourses[[Prerequisite 1]:[Prerequisite 7]],MATCH($A72&amp;"Bus Spec",tblAllCourses[Course Code]&amp;tblAllCourses[Type],0),MATCH(H$3,tblAllCourses[[#Headers],[Prerequisite 1]:[Prerequisite 7]],0))=0,"",INDEX(tblAllCourses[[Prerequisite 1]:[Prerequisite 7]],MATCH($A72&amp;"Bus Spec",tblAllCourses[Course Code]&amp;tblAllCourses[Type],0),MATCH(H$3,tblAllCourses[[#Headers],[Prerequisite 1]:[Prerequisite 7]],0)))</f>
        <v/>
      </c>
      <c r="I72" s="87" t="str" cm="1">
        <f t="array" ref="I72">IF(INDEX(tblAllCourses[[Prerequisite 1]:[Prerequisite 7]],MATCH($A72&amp;"Bus Spec",tblAllCourses[Course Code]&amp;tblAllCourses[Type],0),MATCH(I$3,tblAllCourses[[#Headers],[Prerequisite 1]:[Prerequisite 7]],0))=0,"",INDEX(tblAllCourses[[Prerequisite 1]:[Prerequisite 7]],MATCH($A72&amp;"Bus Spec",tblAllCourses[Course Code]&amp;tblAllCourses[Type],0),MATCH(I$3,tblAllCourses[[#Headers],[Prerequisite 1]:[Prerequisite 7]],0)))</f>
        <v/>
      </c>
      <c r="J72" s="87" t="str" cm="1">
        <f t="array" ref="J72">IF(INDEX(tblAllCourses[[Prerequisite 1]:[Prerequisite 7]],MATCH($A72&amp;"Bus Spec",tblAllCourses[Course Code]&amp;tblAllCourses[Type],0),MATCH(J$3,tblAllCourses[[#Headers],[Prerequisite 1]:[Prerequisite 7]],0))=0,"",INDEX(tblAllCourses[[Prerequisite 1]:[Prerequisite 7]],MATCH($A72&amp;"Bus Spec",tblAllCourses[Course Code]&amp;tblAllCourses[Type],0),MATCH(J$3,tblAllCourses[[#Headers],[Prerequisite 1]:[Prerequisite 7]],0)))</f>
        <v/>
      </c>
      <c r="K72" s="109"/>
      <c r="L72" s="9" t="str">
        <f>_xlfn.IFNA(IF(VLOOKUP(INDEX(DIY!$D$8:$D$83,MATCH(A72,DIY!$A$8:$A$83,0)),Tables!$D$2:$E$11,2,FALSE)&gt;=VLOOKUP($C$2,Tables!$D$2:$E$11,2,FALSE),$L$3,""),"")</f>
        <v/>
      </c>
    </row>
    <row r="73" spans="1:12" s="30" customFormat="1" ht="15.75" customHeight="1" x14ac:dyDescent="0.55000000000000004">
      <c r="A73" s="39" t="s">
        <v>401</v>
      </c>
      <c r="B73" s="39" t="s">
        <v>188</v>
      </c>
      <c r="C73" s="9">
        <f>VLOOKUP(A73,tblAllCourses[[Course Code]:[Credits]],3,FALSE)</f>
        <v>3</v>
      </c>
      <c r="D73" s="87" t="str" cm="1">
        <f t="array" ref="D73">IF(INDEX(tblAllCourses[[Prerequisite 1]:[Prerequisite 7]],MATCH($A73&amp;"Bus Spec",tblAllCourses[Course Code]&amp;tblAllCourses[Type],0),MATCH(D$3,tblAllCourses[[#Headers],[Prerequisite 1]:[Prerequisite 7]],0))=0,"",INDEX(tblAllCourses[[Prerequisite 1]:[Prerequisite 7]],MATCH($A73&amp;"Bus Spec",tblAllCourses[Course Code]&amp;tblAllCourses[Type],0),MATCH(D$3,tblAllCourses[[#Headers],[Prerequisite 1]:[Prerequisite 7]],0)))</f>
        <v>BBA1002</v>
      </c>
      <c r="E73" s="87" t="str" cm="1">
        <f t="array" ref="E73">IF(INDEX(tblAllCourses[[Prerequisite 1]:[Prerequisite 7]],MATCH($A73&amp;"Bus Spec",tblAllCourses[Course Code]&amp;tblAllCourses[Type],0),MATCH(E$3,tblAllCourses[[#Headers],[Prerequisite 1]:[Prerequisite 7]],0))=0,"",INDEX(tblAllCourses[[Prerequisite 1]:[Prerequisite 7]],MATCH($A73&amp;"Bus Spec",tblAllCourses[Course Code]&amp;tblAllCourses[Type],0),MATCH(E$3,tblAllCourses[[#Headers],[Prerequisite 1]:[Prerequisite 7]],0)))</f>
        <v>BBA2002</v>
      </c>
      <c r="F73" s="87" t="str" cm="1">
        <f t="array" ref="F73">IF(INDEX(tblAllCourses[[Prerequisite 1]:[Prerequisite 7]],MATCH($A73&amp;"Bus Spec",tblAllCourses[Course Code]&amp;tblAllCourses[Type],0),MATCH(F$3,tblAllCourses[[#Headers],[Prerequisite 1]:[Prerequisite 7]],0))=0,"",INDEX(tblAllCourses[[Prerequisite 1]:[Prerequisite 7]],MATCH($A73&amp;"Bus Spec",tblAllCourses[Course Code]&amp;tblAllCourses[Type],0),MATCH(F$3,tblAllCourses[[#Headers],[Prerequisite 1]:[Prerequisite 7]],0)))</f>
        <v/>
      </c>
      <c r="G73" s="87" t="str" cm="1">
        <f t="array" ref="G73">IF(INDEX(tblAllCourses[[Prerequisite 1]:[Prerequisite 7]],MATCH($A73&amp;"Bus Spec",tblAllCourses[Course Code]&amp;tblAllCourses[Type],0),MATCH(G$3,tblAllCourses[[#Headers],[Prerequisite 1]:[Prerequisite 7]],0))=0,"",INDEX(tblAllCourses[[Prerequisite 1]:[Prerequisite 7]],MATCH($A73&amp;"Bus Spec",tblAllCourses[Course Code]&amp;tblAllCourses[Type],0),MATCH(G$3,tblAllCourses[[#Headers],[Prerequisite 1]:[Prerequisite 7]],0)))</f>
        <v/>
      </c>
      <c r="H73" s="87" t="str" cm="1">
        <f t="array" ref="H73">IF(INDEX(tblAllCourses[[Prerequisite 1]:[Prerequisite 7]],MATCH($A73&amp;"Bus Spec",tblAllCourses[Course Code]&amp;tblAllCourses[Type],0),MATCH(H$3,tblAllCourses[[#Headers],[Prerequisite 1]:[Prerequisite 7]],0))=0,"",INDEX(tblAllCourses[[Prerequisite 1]:[Prerequisite 7]],MATCH($A73&amp;"Bus Spec",tblAllCourses[Course Code]&amp;tblAllCourses[Type],0),MATCH(H$3,tblAllCourses[[#Headers],[Prerequisite 1]:[Prerequisite 7]],0)))</f>
        <v/>
      </c>
      <c r="I73" s="87" t="str" cm="1">
        <f t="array" ref="I73">IF(INDEX(tblAllCourses[[Prerequisite 1]:[Prerequisite 7]],MATCH($A73&amp;"Bus Spec",tblAllCourses[Course Code]&amp;tblAllCourses[Type],0),MATCH(I$3,tblAllCourses[[#Headers],[Prerequisite 1]:[Prerequisite 7]],0))=0,"",INDEX(tblAllCourses[[Prerequisite 1]:[Prerequisite 7]],MATCH($A73&amp;"Bus Spec",tblAllCourses[Course Code]&amp;tblAllCourses[Type],0),MATCH(I$3,tblAllCourses[[#Headers],[Prerequisite 1]:[Prerequisite 7]],0)))</f>
        <v/>
      </c>
      <c r="J73" s="87" t="str" cm="1">
        <f t="array" ref="J73">IF(INDEX(tblAllCourses[[Prerequisite 1]:[Prerequisite 7]],MATCH($A73&amp;"Bus Spec",tblAllCourses[Course Code]&amp;tblAllCourses[Type],0),MATCH(J$3,tblAllCourses[[#Headers],[Prerequisite 1]:[Prerequisite 7]],0))=0,"",INDEX(tblAllCourses[[Prerequisite 1]:[Prerequisite 7]],MATCH($A73&amp;"Bus Spec",tblAllCourses[Course Code]&amp;tblAllCourses[Type],0),MATCH(J$3,tblAllCourses[[#Headers],[Prerequisite 1]:[Prerequisite 7]],0)))</f>
        <v/>
      </c>
      <c r="K73" s="109"/>
      <c r="L73" s="9" t="str">
        <f>_xlfn.IFNA(IF(VLOOKUP(INDEX(DIY!$D$8:$D$83,MATCH(A73,DIY!$A$8:$A$83,0)),Tables!$D$2:$E$11,2,FALSE)&gt;=VLOOKUP($C$2,Tables!$D$2:$E$11,2,FALSE),$L$3,""),"")</f>
        <v/>
      </c>
    </row>
    <row r="74" spans="1:12" s="30" customFormat="1" ht="15.75" customHeight="1" x14ac:dyDescent="0.55000000000000004">
      <c r="A74" s="39" t="s">
        <v>404</v>
      </c>
      <c r="B74" s="39" t="s">
        <v>189</v>
      </c>
      <c r="C74" s="9">
        <f>VLOOKUP(A74,tblAllCourses[[Course Code]:[Credits]],3,FALSE)</f>
        <v>3</v>
      </c>
      <c r="D74" s="87" t="str" cm="1">
        <f t="array" ref="D74">IF(INDEX(tblAllCourses[[Prerequisite 1]:[Prerequisite 7]],MATCH($A74&amp;"Bus Spec",tblAllCourses[Course Code]&amp;tblAllCourses[Type],0),MATCH(D$3,tblAllCourses[[#Headers],[Prerequisite 1]:[Prerequisite 7]],0))=0,"",INDEX(tblAllCourses[[Prerequisite 1]:[Prerequisite 7]],MATCH($A74&amp;"Bus Spec",tblAllCourses[Course Code]&amp;tblAllCourses[Type],0),MATCH(D$3,tblAllCourses[[#Headers],[Prerequisite 1]:[Prerequisite 7]],0)))</f>
        <v/>
      </c>
      <c r="E74" s="87" t="str" cm="1">
        <f t="array" ref="E74">IF(INDEX(tblAllCourses[[Prerequisite 1]:[Prerequisite 7]],MATCH($A74&amp;"Bus Spec",tblAllCourses[Course Code]&amp;tblAllCourses[Type],0),MATCH(E$3,tblAllCourses[[#Headers],[Prerequisite 1]:[Prerequisite 7]],0))=0,"",INDEX(tblAllCourses[[Prerequisite 1]:[Prerequisite 7]],MATCH($A74&amp;"Bus Spec",tblAllCourses[Course Code]&amp;tblAllCourses[Type],0),MATCH(E$3,tblAllCourses[[#Headers],[Prerequisite 1]:[Prerequisite 7]],0)))</f>
        <v/>
      </c>
      <c r="F74" s="87" t="str" cm="1">
        <f t="array" ref="F74">IF(INDEX(tblAllCourses[[Prerequisite 1]:[Prerequisite 7]],MATCH($A74&amp;"Bus Spec",tblAllCourses[Course Code]&amp;tblAllCourses[Type],0),MATCH(F$3,tblAllCourses[[#Headers],[Prerequisite 1]:[Prerequisite 7]],0))=0,"",INDEX(tblAllCourses[[Prerequisite 1]:[Prerequisite 7]],MATCH($A74&amp;"Bus Spec",tblAllCourses[Course Code]&amp;tblAllCourses[Type],0),MATCH(F$3,tblAllCourses[[#Headers],[Prerequisite 1]:[Prerequisite 7]],0)))</f>
        <v/>
      </c>
      <c r="G74" s="87" t="str" cm="1">
        <f t="array" ref="G74">IF(INDEX(tblAllCourses[[Prerequisite 1]:[Prerequisite 7]],MATCH($A74&amp;"Bus Spec",tblAllCourses[Course Code]&amp;tblAllCourses[Type],0),MATCH(G$3,tblAllCourses[[#Headers],[Prerequisite 1]:[Prerequisite 7]],0))=0,"",INDEX(tblAllCourses[[Prerequisite 1]:[Prerequisite 7]],MATCH($A74&amp;"Bus Spec",tblAllCourses[Course Code]&amp;tblAllCourses[Type],0),MATCH(G$3,tblAllCourses[[#Headers],[Prerequisite 1]:[Prerequisite 7]],0)))</f>
        <v/>
      </c>
      <c r="H74" s="87" t="str" cm="1">
        <f t="array" ref="H74">IF(INDEX(tblAllCourses[[Prerequisite 1]:[Prerequisite 7]],MATCH($A74&amp;"Bus Spec",tblAllCourses[Course Code]&amp;tblAllCourses[Type],0),MATCH(H$3,tblAllCourses[[#Headers],[Prerequisite 1]:[Prerequisite 7]],0))=0,"",INDEX(tblAllCourses[[Prerequisite 1]:[Prerequisite 7]],MATCH($A74&amp;"Bus Spec",tblAllCourses[Course Code]&amp;tblAllCourses[Type],0),MATCH(H$3,tblAllCourses[[#Headers],[Prerequisite 1]:[Prerequisite 7]],0)))</f>
        <v/>
      </c>
      <c r="I74" s="87" t="str" cm="1">
        <f t="array" ref="I74">IF(INDEX(tblAllCourses[[Prerequisite 1]:[Prerequisite 7]],MATCH($A74&amp;"Bus Spec",tblAllCourses[Course Code]&amp;tblAllCourses[Type],0),MATCH(I$3,tblAllCourses[[#Headers],[Prerequisite 1]:[Prerequisite 7]],0))=0,"",INDEX(tblAllCourses[[Prerequisite 1]:[Prerequisite 7]],MATCH($A74&amp;"Bus Spec",tblAllCourses[Course Code]&amp;tblAllCourses[Type],0),MATCH(I$3,tblAllCourses[[#Headers],[Prerequisite 1]:[Prerequisite 7]],0)))</f>
        <v/>
      </c>
      <c r="J74" s="87" t="str" cm="1">
        <f t="array" ref="J74">IF(INDEX(tblAllCourses[[Prerequisite 1]:[Prerequisite 7]],MATCH($A74&amp;"Bus Spec",tblAllCourses[Course Code]&amp;tblAllCourses[Type],0),MATCH(J$3,tblAllCourses[[#Headers],[Prerequisite 1]:[Prerequisite 7]],0))=0,"",INDEX(tblAllCourses[[Prerequisite 1]:[Prerequisite 7]],MATCH($A74&amp;"Bus Spec",tblAllCourses[Course Code]&amp;tblAllCourses[Type],0),MATCH(J$3,tblAllCourses[[#Headers],[Prerequisite 1]:[Prerequisite 7]],0)))</f>
        <v/>
      </c>
      <c r="K74" s="109"/>
      <c r="L74" s="9" t="str">
        <f>_xlfn.IFNA(IF(VLOOKUP(INDEX(DIY!$D$8:$D$83,MATCH(A74,DIY!$A$8:$A$83,0)),Tables!$D$2:$E$11,2,FALSE)&gt;=VLOOKUP($C$2,Tables!$D$2:$E$11,2,FALSE),$L$3,""),"")</f>
        <v/>
      </c>
    </row>
    <row r="75" spans="1:12" s="30" customFormat="1" ht="15.75" customHeight="1" x14ac:dyDescent="0.55000000000000004">
      <c r="A75" s="39" t="s">
        <v>403</v>
      </c>
      <c r="B75" s="39" t="s">
        <v>190</v>
      </c>
      <c r="C75" s="9">
        <f>VLOOKUP(A75,tblAllCourses[[Course Code]:[Credits]],3,FALSE)</f>
        <v>3</v>
      </c>
      <c r="D75" s="87" t="str" cm="1">
        <f t="array" ref="D75">IF(INDEX(tblAllCourses[[Prerequisite 1]:[Prerequisite 7]],MATCH($A75&amp;"Bus Spec",tblAllCourses[Course Code]&amp;tblAllCourses[Type],0),MATCH(D$3,tblAllCourses[[#Headers],[Prerequisite 1]:[Prerequisite 7]],0))=0,"",INDEX(tblAllCourses[[Prerequisite 1]:[Prerequisite 7]],MATCH($A75&amp;"Bus Spec",tblAllCourses[Course Code]&amp;tblAllCourses[Type],0),MATCH(D$3,tblAllCourses[[#Headers],[Prerequisite 1]:[Prerequisite 7]],0)))</f>
        <v>BRE3201</v>
      </c>
      <c r="E75" s="87" t="str" cm="1">
        <f t="array" ref="E75">IF(INDEX(tblAllCourses[[Prerequisite 1]:[Prerequisite 7]],MATCH($A75&amp;"Bus Spec",tblAllCourses[Course Code]&amp;tblAllCourses[Type],0),MATCH(E$3,tblAllCourses[[#Headers],[Prerequisite 1]:[Prerequisite 7]],0))=0,"",INDEX(tblAllCourses[[Prerequisite 1]:[Prerequisite 7]],MATCH($A75&amp;"Bus Spec",tblAllCourses[Course Code]&amp;tblAllCourses[Type],0),MATCH(E$3,tblAllCourses[[#Headers],[Prerequisite 1]:[Prerequisite 7]],0)))</f>
        <v/>
      </c>
      <c r="F75" s="87" t="str" cm="1">
        <f t="array" ref="F75">IF(INDEX(tblAllCourses[[Prerequisite 1]:[Prerequisite 7]],MATCH($A75&amp;"Bus Spec",tblAllCourses[Course Code]&amp;tblAllCourses[Type],0),MATCH(F$3,tblAllCourses[[#Headers],[Prerequisite 1]:[Prerequisite 7]],0))=0,"",INDEX(tblAllCourses[[Prerequisite 1]:[Prerequisite 7]],MATCH($A75&amp;"Bus Spec",tblAllCourses[Course Code]&amp;tblAllCourses[Type],0),MATCH(F$3,tblAllCourses[[#Headers],[Prerequisite 1]:[Prerequisite 7]],0)))</f>
        <v/>
      </c>
      <c r="G75" s="87" t="str" cm="1">
        <f t="array" ref="G75">IF(INDEX(tblAllCourses[[Prerequisite 1]:[Prerequisite 7]],MATCH($A75&amp;"Bus Spec",tblAllCourses[Course Code]&amp;tblAllCourses[Type],0),MATCH(G$3,tblAllCourses[[#Headers],[Prerequisite 1]:[Prerequisite 7]],0))=0,"",INDEX(tblAllCourses[[Prerequisite 1]:[Prerequisite 7]],MATCH($A75&amp;"Bus Spec",tblAllCourses[Course Code]&amp;tblAllCourses[Type],0),MATCH(G$3,tblAllCourses[[#Headers],[Prerequisite 1]:[Prerequisite 7]],0)))</f>
        <v/>
      </c>
      <c r="H75" s="87" t="str" cm="1">
        <f t="array" ref="H75">IF(INDEX(tblAllCourses[[Prerequisite 1]:[Prerequisite 7]],MATCH($A75&amp;"Bus Spec",tblAllCourses[Course Code]&amp;tblAllCourses[Type],0),MATCH(H$3,tblAllCourses[[#Headers],[Prerequisite 1]:[Prerequisite 7]],0))=0,"",INDEX(tblAllCourses[[Prerequisite 1]:[Prerequisite 7]],MATCH($A75&amp;"Bus Spec",tblAllCourses[Course Code]&amp;tblAllCourses[Type],0),MATCH(H$3,tblAllCourses[[#Headers],[Prerequisite 1]:[Prerequisite 7]],0)))</f>
        <v/>
      </c>
      <c r="I75" s="87" t="str" cm="1">
        <f t="array" ref="I75">IF(INDEX(tblAllCourses[[Prerequisite 1]:[Prerequisite 7]],MATCH($A75&amp;"Bus Spec",tblAllCourses[Course Code]&amp;tblAllCourses[Type],0),MATCH(I$3,tblAllCourses[[#Headers],[Prerequisite 1]:[Prerequisite 7]],0))=0,"",INDEX(tblAllCourses[[Prerequisite 1]:[Prerequisite 7]],MATCH($A75&amp;"Bus Spec",tblAllCourses[Course Code]&amp;tblAllCourses[Type],0),MATCH(I$3,tblAllCourses[[#Headers],[Prerequisite 1]:[Prerequisite 7]],0)))</f>
        <v/>
      </c>
      <c r="J75" s="87" t="str" cm="1">
        <f t="array" ref="J75">IF(INDEX(tblAllCourses[[Prerequisite 1]:[Prerequisite 7]],MATCH($A75&amp;"Bus Spec",tblAllCourses[Course Code]&amp;tblAllCourses[Type],0),MATCH(J$3,tblAllCourses[[#Headers],[Prerequisite 1]:[Prerequisite 7]],0))=0,"",INDEX(tblAllCourses[[Prerequisite 1]:[Prerequisite 7]],MATCH($A75&amp;"Bus Spec",tblAllCourses[Course Code]&amp;tblAllCourses[Type],0),MATCH(J$3,tblAllCourses[[#Headers],[Prerequisite 1]:[Prerequisite 7]],0)))</f>
        <v/>
      </c>
      <c r="K75" s="109"/>
      <c r="L75" s="9" t="str">
        <f>_xlfn.IFNA(IF(VLOOKUP(INDEX(DIY!$D$8:$D$83,MATCH(A75,DIY!$A$8:$A$83,0)),Tables!$D$2:$E$11,2,FALSE)&gt;=VLOOKUP($C$2,Tables!$D$2:$E$11,2,FALSE),$L$3,""),"")</f>
        <v/>
      </c>
    </row>
    <row r="76" spans="1:12" s="30" customFormat="1" ht="15.75" customHeight="1" x14ac:dyDescent="0.55000000000000004">
      <c r="A76" s="39" t="s">
        <v>406</v>
      </c>
      <c r="B76" s="39" t="s">
        <v>191</v>
      </c>
      <c r="C76" s="9">
        <f>VLOOKUP(A76,tblAllCourses[[Course Code]:[Credits]],3,FALSE)</f>
        <v>3</v>
      </c>
      <c r="D76" s="87" t="str" cm="1">
        <f t="array" ref="D76">IF(INDEX(tblAllCourses[[Prerequisite 1]:[Prerequisite 7]],MATCH($A76&amp;"Bus Spec",tblAllCourses[Course Code]&amp;tblAllCourses[Type],0),MATCH(D$3,tblAllCourses[[#Headers],[Prerequisite 1]:[Prerequisite 7]],0))=0,"",INDEX(tblAllCourses[[Prerequisite 1]:[Prerequisite 7]],MATCH($A76&amp;"Bus Spec",tblAllCourses[Course Code]&amp;tblAllCourses[Type],0),MATCH(D$3,tblAllCourses[[#Headers],[Prerequisite 1]:[Prerequisite 7]],0)))</f>
        <v>BRE3201</v>
      </c>
      <c r="E76" s="87" t="str" cm="1">
        <f t="array" ref="E76">IF(INDEX(tblAllCourses[[Prerequisite 1]:[Prerequisite 7]],MATCH($A76&amp;"Bus Spec",tblAllCourses[Course Code]&amp;tblAllCourses[Type],0),MATCH(E$3,tblAllCourses[[#Headers],[Prerequisite 1]:[Prerequisite 7]],0))=0,"",INDEX(tblAllCourses[[Prerequisite 1]:[Prerequisite 7]],MATCH($A76&amp;"Bus Spec",tblAllCourses[Course Code]&amp;tblAllCourses[Type],0),MATCH(E$3,tblAllCourses[[#Headers],[Prerequisite 1]:[Prerequisite 7]],0)))</f>
        <v/>
      </c>
      <c r="F76" s="87" t="str" cm="1">
        <f t="array" ref="F76">IF(INDEX(tblAllCourses[[Prerequisite 1]:[Prerequisite 7]],MATCH($A76&amp;"Bus Spec",tblAllCourses[Course Code]&amp;tblAllCourses[Type],0),MATCH(F$3,tblAllCourses[[#Headers],[Prerequisite 1]:[Prerequisite 7]],0))=0,"",INDEX(tblAllCourses[[Prerequisite 1]:[Prerequisite 7]],MATCH($A76&amp;"Bus Spec",tblAllCourses[Course Code]&amp;tblAllCourses[Type],0),MATCH(F$3,tblAllCourses[[#Headers],[Prerequisite 1]:[Prerequisite 7]],0)))</f>
        <v/>
      </c>
      <c r="G76" s="87" t="str" cm="1">
        <f t="array" ref="G76">IF(INDEX(tblAllCourses[[Prerequisite 1]:[Prerequisite 7]],MATCH($A76&amp;"Bus Spec",tblAllCourses[Course Code]&amp;tblAllCourses[Type],0),MATCH(G$3,tblAllCourses[[#Headers],[Prerequisite 1]:[Prerequisite 7]],0))=0,"",INDEX(tblAllCourses[[Prerequisite 1]:[Prerequisite 7]],MATCH($A76&amp;"Bus Spec",tblAllCourses[Course Code]&amp;tblAllCourses[Type],0),MATCH(G$3,tblAllCourses[[#Headers],[Prerequisite 1]:[Prerequisite 7]],0)))</f>
        <v/>
      </c>
      <c r="H76" s="87" t="str" cm="1">
        <f t="array" ref="H76">IF(INDEX(tblAllCourses[[Prerequisite 1]:[Prerequisite 7]],MATCH($A76&amp;"Bus Spec",tblAllCourses[Course Code]&amp;tblAllCourses[Type],0),MATCH(H$3,tblAllCourses[[#Headers],[Prerequisite 1]:[Prerequisite 7]],0))=0,"",INDEX(tblAllCourses[[Prerequisite 1]:[Prerequisite 7]],MATCH($A76&amp;"Bus Spec",tblAllCourses[Course Code]&amp;tblAllCourses[Type],0),MATCH(H$3,tblAllCourses[[#Headers],[Prerequisite 1]:[Prerequisite 7]],0)))</f>
        <v/>
      </c>
      <c r="I76" s="87" t="str" cm="1">
        <f t="array" ref="I76">IF(INDEX(tblAllCourses[[Prerequisite 1]:[Prerequisite 7]],MATCH($A76&amp;"Bus Spec",tblAllCourses[Course Code]&amp;tblAllCourses[Type],0),MATCH(I$3,tblAllCourses[[#Headers],[Prerequisite 1]:[Prerequisite 7]],0))=0,"",INDEX(tblAllCourses[[Prerequisite 1]:[Prerequisite 7]],MATCH($A76&amp;"Bus Spec",tblAllCourses[Course Code]&amp;tblAllCourses[Type],0),MATCH(I$3,tblAllCourses[[#Headers],[Prerequisite 1]:[Prerequisite 7]],0)))</f>
        <v/>
      </c>
      <c r="J76" s="87" t="str" cm="1">
        <f t="array" ref="J76">IF(INDEX(tblAllCourses[[Prerequisite 1]:[Prerequisite 7]],MATCH($A76&amp;"Bus Spec",tblAllCourses[Course Code]&amp;tblAllCourses[Type],0),MATCH(J$3,tblAllCourses[[#Headers],[Prerequisite 1]:[Prerequisite 7]],0))=0,"",INDEX(tblAllCourses[[Prerequisite 1]:[Prerequisite 7]],MATCH($A76&amp;"Bus Spec",tblAllCourses[Course Code]&amp;tblAllCourses[Type],0),MATCH(J$3,tblAllCourses[[#Headers],[Prerequisite 1]:[Prerequisite 7]],0)))</f>
        <v/>
      </c>
      <c r="K76" s="109"/>
      <c r="L76" s="9" t="str">
        <f>_xlfn.IFNA(IF(VLOOKUP(INDEX(DIY!$D$8:$D$83,MATCH(A76,DIY!$A$8:$A$83,0)),Tables!$D$2:$E$11,2,FALSE)&gt;=VLOOKUP($C$2,Tables!$D$2:$E$11,2,FALSE),$L$3,""),"")</f>
        <v/>
      </c>
    </row>
    <row r="77" spans="1:12" s="30" customFormat="1" ht="15.75" customHeight="1" x14ac:dyDescent="0.55000000000000004">
      <c r="A77" s="39" t="s">
        <v>405</v>
      </c>
      <c r="B77" s="39" t="s">
        <v>192</v>
      </c>
      <c r="C77" s="9">
        <f>VLOOKUP(A77,tblAllCourses[[Course Code]:[Credits]],3,FALSE)</f>
        <v>3</v>
      </c>
      <c r="D77" s="87" t="str" cm="1">
        <f t="array" ref="D77">IF(INDEX(tblAllCourses[[Prerequisite 1]:[Prerequisite 7]],MATCH($A77&amp;"Bus Spec",tblAllCourses[Course Code]&amp;tblAllCourses[Type],0),MATCH(D$3,tblAllCourses[[#Headers],[Prerequisite 1]:[Prerequisite 7]],0))=0,"",INDEX(tblAllCourses[[Prerequisite 1]:[Prerequisite 7]],MATCH($A77&amp;"Bus Spec",tblAllCourses[Course Code]&amp;tblAllCourses[Type],0),MATCH(D$3,tblAllCourses[[#Headers],[Prerequisite 1]:[Prerequisite 7]],0)))</f>
        <v>BRE3201</v>
      </c>
      <c r="E77" s="87" t="str" cm="1">
        <f t="array" ref="E77">IF(INDEX(tblAllCourses[[Prerequisite 1]:[Prerequisite 7]],MATCH($A77&amp;"Bus Spec",tblAllCourses[Course Code]&amp;tblAllCourses[Type],0),MATCH(E$3,tblAllCourses[[#Headers],[Prerequisite 1]:[Prerequisite 7]],0))=0,"",INDEX(tblAllCourses[[Prerequisite 1]:[Prerequisite 7]],MATCH($A77&amp;"Bus Spec",tblAllCourses[Course Code]&amp;tblAllCourses[Type],0),MATCH(E$3,tblAllCourses[[#Headers],[Prerequisite 1]:[Prerequisite 7]],0)))</f>
        <v/>
      </c>
      <c r="F77" s="87" t="str" cm="1">
        <f t="array" ref="F77">IF(INDEX(tblAllCourses[[Prerequisite 1]:[Prerequisite 7]],MATCH($A77&amp;"Bus Spec",tblAllCourses[Course Code]&amp;tblAllCourses[Type],0),MATCH(F$3,tblAllCourses[[#Headers],[Prerequisite 1]:[Prerequisite 7]],0))=0,"",INDEX(tblAllCourses[[Prerequisite 1]:[Prerequisite 7]],MATCH($A77&amp;"Bus Spec",tblAllCourses[Course Code]&amp;tblAllCourses[Type],0),MATCH(F$3,tblAllCourses[[#Headers],[Prerequisite 1]:[Prerequisite 7]],0)))</f>
        <v/>
      </c>
      <c r="G77" s="87" t="str" cm="1">
        <f t="array" ref="G77">IF(INDEX(tblAllCourses[[Prerequisite 1]:[Prerequisite 7]],MATCH($A77&amp;"Bus Spec",tblAllCourses[Course Code]&amp;tblAllCourses[Type],0),MATCH(G$3,tblAllCourses[[#Headers],[Prerequisite 1]:[Prerequisite 7]],0))=0,"",INDEX(tblAllCourses[[Prerequisite 1]:[Prerequisite 7]],MATCH($A77&amp;"Bus Spec",tblAllCourses[Course Code]&amp;tblAllCourses[Type],0),MATCH(G$3,tblAllCourses[[#Headers],[Prerequisite 1]:[Prerequisite 7]],0)))</f>
        <v/>
      </c>
      <c r="H77" s="87" t="str" cm="1">
        <f t="array" ref="H77">IF(INDEX(tblAllCourses[[Prerequisite 1]:[Prerequisite 7]],MATCH($A77&amp;"Bus Spec",tblAllCourses[Course Code]&amp;tblAllCourses[Type],0),MATCH(H$3,tblAllCourses[[#Headers],[Prerequisite 1]:[Prerequisite 7]],0))=0,"",INDEX(tblAllCourses[[Prerequisite 1]:[Prerequisite 7]],MATCH($A77&amp;"Bus Spec",tblAllCourses[Course Code]&amp;tblAllCourses[Type],0),MATCH(H$3,tblAllCourses[[#Headers],[Prerequisite 1]:[Prerequisite 7]],0)))</f>
        <v/>
      </c>
      <c r="I77" s="87" t="str" cm="1">
        <f t="array" ref="I77">IF(INDEX(tblAllCourses[[Prerequisite 1]:[Prerequisite 7]],MATCH($A77&amp;"Bus Spec",tblAllCourses[Course Code]&amp;tblAllCourses[Type],0),MATCH(I$3,tblAllCourses[[#Headers],[Prerequisite 1]:[Prerequisite 7]],0))=0,"",INDEX(tblAllCourses[[Prerequisite 1]:[Prerequisite 7]],MATCH($A77&amp;"Bus Spec",tblAllCourses[Course Code]&amp;tblAllCourses[Type],0),MATCH(I$3,tblAllCourses[[#Headers],[Prerequisite 1]:[Prerequisite 7]],0)))</f>
        <v/>
      </c>
      <c r="J77" s="87" t="str" cm="1">
        <f t="array" ref="J77">IF(INDEX(tblAllCourses[[Prerequisite 1]:[Prerequisite 7]],MATCH($A77&amp;"Bus Spec",tblAllCourses[Course Code]&amp;tblAllCourses[Type],0),MATCH(J$3,tblAllCourses[[#Headers],[Prerequisite 1]:[Prerequisite 7]],0))=0,"",INDEX(tblAllCourses[[Prerequisite 1]:[Prerequisite 7]],MATCH($A77&amp;"Bus Spec",tblAllCourses[Course Code]&amp;tblAllCourses[Type],0),MATCH(J$3,tblAllCourses[[#Headers],[Prerequisite 1]:[Prerequisite 7]],0)))</f>
        <v/>
      </c>
      <c r="K77" s="109"/>
      <c r="L77" s="9" t="str">
        <f>_xlfn.IFNA(IF(VLOOKUP(INDEX(DIY!$D$8:$D$83,MATCH(A77,DIY!$A$8:$A$83,0)),Tables!$D$2:$E$11,2,FALSE)&gt;=VLOOKUP($C$2,Tables!$D$2:$E$11,2,FALSE),$L$3,""),"")</f>
        <v/>
      </c>
    </row>
    <row r="78" spans="1:12" s="30" customFormat="1" ht="15.75" customHeight="1" x14ac:dyDescent="0.55000000000000004">
      <c r="A78" s="39" t="s">
        <v>408</v>
      </c>
      <c r="B78" s="39" t="s">
        <v>193</v>
      </c>
      <c r="C78" s="9">
        <f>VLOOKUP(A78,tblAllCourses[[Course Code]:[Credits]],3,FALSE)</f>
        <v>3</v>
      </c>
      <c r="D78" s="87" t="str" cm="1">
        <f t="array" ref="D78">IF(INDEX(tblAllCourses[[Prerequisite 1]:[Prerequisite 7]],MATCH($A78&amp;"Bus Spec",tblAllCourses[Course Code]&amp;tblAllCourses[Type],0),MATCH(D$3,tblAllCourses[[#Headers],[Prerequisite 1]:[Prerequisite 7]],0))=0,"",INDEX(tblAllCourses[[Prerequisite 1]:[Prerequisite 7]],MATCH($A78&amp;"Bus Spec",tblAllCourses[Course Code]&amp;tblAllCourses[Type],0),MATCH(D$3,tblAllCourses[[#Headers],[Prerequisite 1]:[Prerequisite 7]],0)))</f>
        <v>BRE3201</v>
      </c>
      <c r="E78" s="87" t="str" cm="1">
        <f t="array" ref="E78">IF(INDEX(tblAllCourses[[Prerequisite 1]:[Prerequisite 7]],MATCH($A78&amp;"Bus Spec",tblAllCourses[Course Code]&amp;tblAllCourses[Type],0),MATCH(E$3,tblAllCourses[[#Headers],[Prerequisite 1]:[Prerequisite 7]],0))=0,"",INDEX(tblAllCourses[[Prerequisite 1]:[Prerequisite 7]],MATCH($A78&amp;"Bus Spec",tblAllCourses[Course Code]&amp;tblAllCourses[Type],0),MATCH(E$3,tblAllCourses[[#Headers],[Prerequisite 1]:[Prerequisite 7]],0)))</f>
        <v/>
      </c>
      <c r="F78" s="87" t="str" cm="1">
        <f t="array" ref="F78">IF(INDEX(tblAllCourses[[Prerequisite 1]:[Prerequisite 7]],MATCH($A78&amp;"Bus Spec",tblAllCourses[Course Code]&amp;tblAllCourses[Type],0),MATCH(F$3,tblAllCourses[[#Headers],[Prerequisite 1]:[Prerequisite 7]],0))=0,"",INDEX(tblAllCourses[[Prerequisite 1]:[Prerequisite 7]],MATCH($A78&amp;"Bus Spec",tblAllCourses[Course Code]&amp;tblAllCourses[Type],0),MATCH(F$3,tblAllCourses[[#Headers],[Prerequisite 1]:[Prerequisite 7]],0)))</f>
        <v/>
      </c>
      <c r="G78" s="87" t="str" cm="1">
        <f t="array" ref="G78">IF(INDEX(tblAllCourses[[Prerequisite 1]:[Prerequisite 7]],MATCH($A78&amp;"Bus Spec",tblAllCourses[Course Code]&amp;tblAllCourses[Type],0),MATCH(G$3,tblAllCourses[[#Headers],[Prerequisite 1]:[Prerequisite 7]],0))=0,"",INDEX(tblAllCourses[[Prerequisite 1]:[Prerequisite 7]],MATCH($A78&amp;"Bus Spec",tblAllCourses[Course Code]&amp;tblAllCourses[Type],0),MATCH(G$3,tblAllCourses[[#Headers],[Prerequisite 1]:[Prerequisite 7]],0)))</f>
        <v/>
      </c>
      <c r="H78" s="87" t="str" cm="1">
        <f t="array" ref="H78">IF(INDEX(tblAllCourses[[Prerequisite 1]:[Prerequisite 7]],MATCH($A78&amp;"Bus Spec",tblAllCourses[Course Code]&amp;tblAllCourses[Type],0),MATCH(H$3,tblAllCourses[[#Headers],[Prerequisite 1]:[Prerequisite 7]],0))=0,"",INDEX(tblAllCourses[[Prerequisite 1]:[Prerequisite 7]],MATCH($A78&amp;"Bus Spec",tblAllCourses[Course Code]&amp;tblAllCourses[Type],0),MATCH(H$3,tblAllCourses[[#Headers],[Prerequisite 1]:[Prerequisite 7]],0)))</f>
        <v/>
      </c>
      <c r="I78" s="87" t="str" cm="1">
        <f t="array" ref="I78">IF(INDEX(tblAllCourses[[Prerequisite 1]:[Prerequisite 7]],MATCH($A78&amp;"Bus Spec",tblAllCourses[Course Code]&amp;tblAllCourses[Type],0),MATCH(I$3,tblAllCourses[[#Headers],[Prerequisite 1]:[Prerequisite 7]],0))=0,"",INDEX(tblAllCourses[[Prerequisite 1]:[Prerequisite 7]],MATCH($A78&amp;"Bus Spec",tblAllCourses[Course Code]&amp;tblAllCourses[Type],0),MATCH(I$3,tblAllCourses[[#Headers],[Prerequisite 1]:[Prerequisite 7]],0)))</f>
        <v/>
      </c>
      <c r="J78" s="87" t="str" cm="1">
        <f t="array" ref="J78">IF(INDEX(tblAllCourses[[Prerequisite 1]:[Prerequisite 7]],MATCH($A78&amp;"Bus Spec",tblAllCourses[Course Code]&amp;tblAllCourses[Type],0),MATCH(J$3,tblAllCourses[[#Headers],[Prerequisite 1]:[Prerequisite 7]],0))=0,"",INDEX(tblAllCourses[[Prerequisite 1]:[Prerequisite 7]],MATCH($A78&amp;"Bus Spec",tblAllCourses[Course Code]&amp;tblAllCourses[Type],0),MATCH(J$3,tblAllCourses[[#Headers],[Prerequisite 1]:[Prerequisite 7]],0)))</f>
        <v/>
      </c>
      <c r="K78" s="109"/>
      <c r="L78" s="9" t="str">
        <f>_xlfn.IFNA(IF(VLOOKUP(INDEX(DIY!$D$8:$D$83,MATCH(A78,DIY!$A$8:$A$83,0)),Tables!$D$2:$E$11,2,FALSE)&gt;=VLOOKUP($C$2,Tables!$D$2:$E$11,2,FALSE),$L$3,""),"")</f>
        <v/>
      </c>
    </row>
    <row r="79" spans="1:12" s="30" customFormat="1" ht="15.75" customHeight="1" x14ac:dyDescent="0.55000000000000004">
      <c r="A79" s="39" t="s">
        <v>407</v>
      </c>
      <c r="B79" s="39" t="s">
        <v>194</v>
      </c>
      <c r="C79" s="9">
        <f>VLOOKUP(A79,tblAllCourses[[Course Code]:[Credits]],3,FALSE)</f>
        <v>3</v>
      </c>
      <c r="D79" s="87" t="str" cm="1">
        <f t="array" ref="D79">IF(INDEX(tblAllCourses[[Prerequisite 1]:[Prerequisite 7]],MATCH($A79&amp;"Bus Spec",tblAllCourses[Course Code]&amp;tblAllCourses[Type],0),MATCH(D$3,tblAllCourses[[#Headers],[Prerequisite 1]:[Prerequisite 7]],0))=0,"",INDEX(tblAllCourses[[Prerequisite 1]:[Prerequisite 7]],MATCH($A79&amp;"Bus Spec",tblAllCourses[Course Code]&amp;tblAllCourses[Type],0),MATCH(D$3,tblAllCourses[[#Headers],[Prerequisite 1]:[Prerequisite 7]],0)))</f>
        <v>BRE3301</v>
      </c>
      <c r="E79" s="87" t="str" cm="1">
        <f t="array" ref="E79">IF(INDEX(tblAllCourses[[Prerequisite 1]:[Prerequisite 7]],MATCH($A79&amp;"Bus Spec",tblAllCourses[Course Code]&amp;tblAllCourses[Type],0),MATCH(E$3,tblAllCourses[[#Headers],[Prerequisite 1]:[Prerequisite 7]],0))=0,"",INDEX(tblAllCourses[[Prerequisite 1]:[Prerequisite 7]],MATCH($A79&amp;"Bus Spec",tblAllCourses[Course Code]&amp;tblAllCourses[Type],0),MATCH(E$3,tblAllCourses[[#Headers],[Prerequisite 1]:[Prerequisite 7]],0)))</f>
        <v/>
      </c>
      <c r="F79" s="87" t="str" cm="1">
        <f t="array" ref="F79">IF(INDEX(tblAllCourses[[Prerequisite 1]:[Prerequisite 7]],MATCH($A79&amp;"Bus Spec",tblAllCourses[Course Code]&amp;tblAllCourses[Type],0),MATCH(F$3,tblAllCourses[[#Headers],[Prerequisite 1]:[Prerequisite 7]],0))=0,"",INDEX(tblAllCourses[[Prerequisite 1]:[Prerequisite 7]],MATCH($A79&amp;"Bus Spec",tblAllCourses[Course Code]&amp;tblAllCourses[Type],0),MATCH(F$3,tblAllCourses[[#Headers],[Prerequisite 1]:[Prerequisite 7]],0)))</f>
        <v/>
      </c>
      <c r="G79" s="87" t="str" cm="1">
        <f t="array" ref="G79">IF(INDEX(tblAllCourses[[Prerequisite 1]:[Prerequisite 7]],MATCH($A79&amp;"Bus Spec",tblAllCourses[Course Code]&amp;tblAllCourses[Type],0),MATCH(G$3,tblAllCourses[[#Headers],[Prerequisite 1]:[Prerequisite 7]],0))=0,"",INDEX(tblAllCourses[[Prerequisite 1]:[Prerequisite 7]],MATCH($A79&amp;"Bus Spec",tblAllCourses[Course Code]&amp;tblAllCourses[Type],0),MATCH(G$3,tblAllCourses[[#Headers],[Prerequisite 1]:[Prerequisite 7]],0)))</f>
        <v/>
      </c>
      <c r="H79" s="87" t="str" cm="1">
        <f t="array" ref="H79">IF(INDEX(tblAllCourses[[Prerequisite 1]:[Prerequisite 7]],MATCH($A79&amp;"Bus Spec",tblAllCourses[Course Code]&amp;tblAllCourses[Type],0),MATCH(H$3,tblAllCourses[[#Headers],[Prerequisite 1]:[Prerequisite 7]],0))=0,"",INDEX(tblAllCourses[[Prerequisite 1]:[Prerequisite 7]],MATCH($A79&amp;"Bus Spec",tblAllCourses[Course Code]&amp;tblAllCourses[Type],0),MATCH(H$3,tblAllCourses[[#Headers],[Prerequisite 1]:[Prerequisite 7]],0)))</f>
        <v/>
      </c>
      <c r="I79" s="87" t="str" cm="1">
        <f t="array" ref="I79">IF(INDEX(tblAllCourses[[Prerequisite 1]:[Prerequisite 7]],MATCH($A79&amp;"Bus Spec",tblAllCourses[Course Code]&amp;tblAllCourses[Type],0),MATCH(I$3,tblAllCourses[[#Headers],[Prerequisite 1]:[Prerequisite 7]],0))=0,"",INDEX(tblAllCourses[[Prerequisite 1]:[Prerequisite 7]],MATCH($A79&amp;"Bus Spec",tblAllCourses[Course Code]&amp;tblAllCourses[Type],0),MATCH(I$3,tblAllCourses[[#Headers],[Prerequisite 1]:[Prerequisite 7]],0)))</f>
        <v/>
      </c>
      <c r="J79" s="87" t="str" cm="1">
        <f t="array" ref="J79">IF(INDEX(tblAllCourses[[Prerequisite 1]:[Prerequisite 7]],MATCH($A79&amp;"Bus Spec",tblAllCourses[Course Code]&amp;tblAllCourses[Type],0),MATCH(J$3,tblAllCourses[[#Headers],[Prerequisite 1]:[Prerequisite 7]],0))=0,"",INDEX(tblAllCourses[[Prerequisite 1]:[Prerequisite 7]],MATCH($A79&amp;"Bus Spec",tblAllCourses[Course Code]&amp;tblAllCourses[Type],0),MATCH(J$3,tblAllCourses[[#Headers],[Prerequisite 1]:[Prerequisite 7]],0)))</f>
        <v/>
      </c>
      <c r="K79" s="109"/>
      <c r="L79" s="9" t="str">
        <f>_xlfn.IFNA(IF(VLOOKUP(INDEX(DIY!$D$8:$D$83,MATCH(A79,DIY!$A$8:$A$83,0)),Tables!$D$2:$E$11,2,FALSE)&gt;=VLOOKUP($C$2,Tables!$D$2:$E$11,2,FALSE),$L$3,""),"")</f>
        <v/>
      </c>
    </row>
    <row r="80" spans="1:12" s="30" customFormat="1" ht="15.75" customHeight="1" x14ac:dyDescent="0.55000000000000004">
      <c r="A80" s="39" t="s">
        <v>409</v>
      </c>
      <c r="B80" s="39" t="s">
        <v>195</v>
      </c>
      <c r="C80" s="9">
        <f>VLOOKUP(A80,tblAllCourses[[Course Code]:[Credits]],3,FALSE)</f>
        <v>3</v>
      </c>
      <c r="D80" s="87" t="str" cm="1">
        <f t="array" ref="D80">IF(INDEX(tblAllCourses[[Prerequisite 1]:[Prerequisite 7]],MATCH($A80&amp;"Bus Spec",tblAllCourses[Course Code]&amp;tblAllCourses[Type],0),MATCH(D$3,tblAllCourses[[#Headers],[Prerequisite 1]:[Prerequisite 7]],0))=0,"",INDEX(tblAllCourses[[Prerequisite 1]:[Prerequisite 7]],MATCH($A80&amp;"Bus Spec",tblAllCourses[Course Code]&amp;tblAllCourses[Type],0),MATCH(D$3,tblAllCourses[[#Headers],[Prerequisite 1]:[Prerequisite 7]],0)))</f>
        <v>BRE3205</v>
      </c>
      <c r="E80" s="87" t="str" cm="1">
        <f t="array" ref="E80">IF(INDEX(tblAllCourses[[Prerequisite 1]:[Prerequisite 7]],MATCH($A80&amp;"Bus Spec",tblAllCourses[Course Code]&amp;tblAllCourses[Type],0),MATCH(E$3,tblAllCourses[[#Headers],[Prerequisite 1]:[Prerequisite 7]],0))=0,"",INDEX(tblAllCourses[[Prerequisite 1]:[Prerequisite 7]],MATCH($A80&amp;"Bus Spec",tblAllCourses[Course Code]&amp;tblAllCourses[Type],0),MATCH(E$3,tblAllCourses[[#Headers],[Prerequisite 1]:[Prerequisite 7]],0)))</f>
        <v/>
      </c>
      <c r="F80" s="87" t="str" cm="1">
        <f t="array" ref="F80">IF(INDEX(tblAllCourses[[Prerequisite 1]:[Prerequisite 7]],MATCH($A80&amp;"Bus Spec",tblAllCourses[Course Code]&amp;tblAllCourses[Type],0),MATCH(F$3,tblAllCourses[[#Headers],[Prerequisite 1]:[Prerequisite 7]],0))=0,"",INDEX(tblAllCourses[[Prerequisite 1]:[Prerequisite 7]],MATCH($A80&amp;"Bus Spec",tblAllCourses[Course Code]&amp;tblAllCourses[Type],0),MATCH(F$3,tblAllCourses[[#Headers],[Prerequisite 1]:[Prerequisite 7]],0)))</f>
        <v/>
      </c>
      <c r="G80" s="87" t="str" cm="1">
        <f t="array" ref="G80">IF(INDEX(tblAllCourses[[Prerequisite 1]:[Prerequisite 7]],MATCH($A80&amp;"Bus Spec",tblAllCourses[Course Code]&amp;tblAllCourses[Type],0),MATCH(G$3,tblAllCourses[[#Headers],[Prerequisite 1]:[Prerequisite 7]],0))=0,"",INDEX(tblAllCourses[[Prerequisite 1]:[Prerequisite 7]],MATCH($A80&amp;"Bus Spec",tblAllCourses[Course Code]&amp;tblAllCourses[Type],0),MATCH(G$3,tblAllCourses[[#Headers],[Prerequisite 1]:[Prerequisite 7]],0)))</f>
        <v/>
      </c>
      <c r="H80" s="87" t="str" cm="1">
        <f t="array" ref="H80">IF(INDEX(tblAllCourses[[Prerequisite 1]:[Prerequisite 7]],MATCH($A80&amp;"Bus Spec",tblAllCourses[Course Code]&amp;tblAllCourses[Type],0),MATCH(H$3,tblAllCourses[[#Headers],[Prerequisite 1]:[Prerequisite 7]],0))=0,"",INDEX(tblAllCourses[[Prerequisite 1]:[Prerequisite 7]],MATCH($A80&amp;"Bus Spec",tblAllCourses[Course Code]&amp;tblAllCourses[Type],0),MATCH(H$3,tblAllCourses[[#Headers],[Prerequisite 1]:[Prerequisite 7]],0)))</f>
        <v/>
      </c>
      <c r="I80" s="87" t="str" cm="1">
        <f t="array" ref="I80">IF(INDEX(tblAllCourses[[Prerequisite 1]:[Prerequisite 7]],MATCH($A80&amp;"Bus Spec",tblAllCourses[Course Code]&amp;tblAllCourses[Type],0),MATCH(I$3,tblAllCourses[[#Headers],[Prerequisite 1]:[Prerequisite 7]],0))=0,"",INDEX(tblAllCourses[[Prerequisite 1]:[Prerequisite 7]],MATCH($A80&amp;"Bus Spec",tblAllCourses[Course Code]&amp;tblAllCourses[Type],0),MATCH(I$3,tblAllCourses[[#Headers],[Prerequisite 1]:[Prerequisite 7]],0)))</f>
        <v/>
      </c>
      <c r="J80" s="87" t="str" cm="1">
        <f t="array" ref="J80">IF(INDEX(tblAllCourses[[Prerequisite 1]:[Prerequisite 7]],MATCH($A80&amp;"Bus Spec",tblAllCourses[Course Code]&amp;tblAllCourses[Type],0),MATCH(J$3,tblAllCourses[[#Headers],[Prerequisite 1]:[Prerequisite 7]],0))=0,"",INDEX(tblAllCourses[[Prerequisite 1]:[Prerequisite 7]],MATCH($A80&amp;"Bus Spec",tblAllCourses[Course Code]&amp;tblAllCourses[Type],0),MATCH(J$3,tblAllCourses[[#Headers],[Prerequisite 1]:[Prerequisite 7]],0)))</f>
        <v/>
      </c>
      <c r="K80" s="109"/>
      <c r="L80" s="9" t="str">
        <f>_xlfn.IFNA(IF(VLOOKUP(INDEX(DIY!$D$8:$D$83,MATCH(A80,DIY!$A$8:$A$83,0)),Tables!$D$2:$E$11,2,FALSE)&gt;=VLOOKUP($C$2,Tables!$D$2:$E$11,2,FALSE),$L$3,""),"")</f>
        <v/>
      </c>
    </row>
    <row r="81" spans="1:12" s="30" customFormat="1" ht="15.75" customHeight="1" x14ac:dyDescent="0.55000000000000004">
      <c r="A81" s="203" t="s">
        <v>155</v>
      </c>
      <c r="B81" s="203"/>
      <c r="C81" s="133" t="str">
        <f>IF(COUNTIF(L82:L91,L$3)=10,L$3,"")</f>
        <v/>
      </c>
      <c r="D81" s="92"/>
      <c r="E81" s="92"/>
      <c r="F81" s="92"/>
      <c r="G81" s="92"/>
      <c r="H81" s="92"/>
      <c r="I81" s="92"/>
      <c r="J81" s="92"/>
      <c r="K81" s="109"/>
      <c r="L81" s="9" t="str">
        <f>_xlfn.IFNA(IF(VLOOKUP(INDEX(DIY!$D$8:$D$83,MATCH(A81,DIY!$A$8:$A$83,0)),Tables!$D$2:$E$11,2,FALSE)&gt;=VLOOKUP($C$2,Tables!$D$2:$E$11,2,FALSE),$L$3,""),"")</f>
        <v/>
      </c>
    </row>
    <row r="82" spans="1:12" s="30" customFormat="1" ht="15.75" customHeight="1" x14ac:dyDescent="0.55000000000000004">
      <c r="A82" s="39" t="s">
        <v>599</v>
      </c>
      <c r="B82" s="39" t="s">
        <v>155</v>
      </c>
      <c r="C82" s="9">
        <f>VLOOKUP(A82,tblAllCourses[[Course Code]:[Credits]],3,FALSE)</f>
        <v>3</v>
      </c>
      <c r="D82" s="87" t="str" cm="1">
        <f t="array" ref="D82">IF(INDEX(tblAllCourses[[Prerequisite 1]:[Prerequisite 7]],MATCH($A82&amp;"Bus Spec",tblAllCourses[Course Code]&amp;tblAllCourses[Type],0),MATCH(D$3,tblAllCourses[[#Headers],[Prerequisite 1]:[Prerequisite 7]],0))=0,"",INDEX(tblAllCourses[[Prerequisite 1]:[Prerequisite 7]],MATCH($A82&amp;"Bus Spec",tblAllCourses[Course Code]&amp;tblAllCourses[Type],0),MATCH(D$3,tblAllCourses[[#Headers],[Prerequisite 1]:[Prerequisite 7]],0)))</f>
        <v/>
      </c>
      <c r="E82" s="87" t="str" cm="1">
        <f t="array" ref="E82">IF(INDEX(tblAllCourses[[Prerequisite 1]:[Prerequisite 7]],MATCH($A82&amp;"Bus Spec",tblAllCourses[Course Code]&amp;tblAllCourses[Type],0),MATCH(E$3,tblAllCourses[[#Headers],[Prerequisite 1]:[Prerequisite 7]],0))=0,"",INDEX(tblAllCourses[[Prerequisite 1]:[Prerequisite 7]],MATCH($A82&amp;"Bus Spec",tblAllCourses[Course Code]&amp;tblAllCourses[Type],0),MATCH(E$3,tblAllCourses[[#Headers],[Prerequisite 1]:[Prerequisite 7]],0)))</f>
        <v/>
      </c>
      <c r="F82" s="87" t="str" cm="1">
        <f t="array" ref="F82">IF(INDEX(tblAllCourses[[Prerequisite 1]:[Prerequisite 7]],MATCH($A82&amp;"Bus Spec",tblAllCourses[Course Code]&amp;tblAllCourses[Type],0),MATCH(F$3,tblAllCourses[[#Headers],[Prerequisite 1]:[Prerequisite 7]],0))=0,"",INDEX(tblAllCourses[[Prerequisite 1]:[Prerequisite 7]],MATCH($A82&amp;"Bus Spec",tblAllCourses[Course Code]&amp;tblAllCourses[Type],0),MATCH(F$3,tblAllCourses[[#Headers],[Prerequisite 1]:[Prerequisite 7]],0)))</f>
        <v/>
      </c>
      <c r="G82" s="87" t="str" cm="1">
        <f t="array" ref="G82">IF(INDEX(tblAllCourses[[Prerequisite 1]:[Prerequisite 7]],MATCH($A82&amp;"Bus Spec",tblAllCourses[Course Code]&amp;tblAllCourses[Type],0),MATCH(G$3,tblAllCourses[[#Headers],[Prerequisite 1]:[Prerequisite 7]],0))=0,"",INDEX(tblAllCourses[[Prerequisite 1]:[Prerequisite 7]],MATCH($A82&amp;"Bus Spec",tblAllCourses[Course Code]&amp;tblAllCourses[Type],0),MATCH(G$3,tblAllCourses[[#Headers],[Prerequisite 1]:[Prerequisite 7]],0)))</f>
        <v/>
      </c>
      <c r="H82" s="87" t="str" cm="1">
        <f t="array" ref="H82">IF(INDEX(tblAllCourses[[Prerequisite 1]:[Prerequisite 7]],MATCH($A82&amp;"Bus Spec",tblAllCourses[Course Code]&amp;tblAllCourses[Type],0),MATCH(H$3,tblAllCourses[[#Headers],[Prerequisite 1]:[Prerequisite 7]],0))=0,"",INDEX(tblAllCourses[[Prerequisite 1]:[Prerequisite 7]],MATCH($A82&amp;"Bus Spec",tblAllCourses[Course Code]&amp;tblAllCourses[Type],0),MATCH(H$3,tblAllCourses[[#Headers],[Prerequisite 1]:[Prerequisite 7]],0)))</f>
        <v/>
      </c>
      <c r="I82" s="87" t="str" cm="1">
        <f t="array" ref="I82">IF(INDEX(tblAllCourses[[Prerequisite 1]:[Prerequisite 7]],MATCH($A82&amp;"Bus Spec",tblAllCourses[Course Code]&amp;tblAllCourses[Type],0),MATCH(I$3,tblAllCourses[[#Headers],[Prerequisite 1]:[Prerequisite 7]],0))=0,"",INDEX(tblAllCourses[[Prerequisite 1]:[Prerequisite 7]],MATCH($A82&amp;"Bus Spec",tblAllCourses[Course Code]&amp;tblAllCourses[Type],0),MATCH(I$3,tblAllCourses[[#Headers],[Prerequisite 1]:[Prerequisite 7]],0)))</f>
        <v/>
      </c>
      <c r="J82" s="87" t="str" cm="1">
        <f t="array" ref="J82">IF(INDEX(tblAllCourses[[Prerequisite 1]:[Prerequisite 7]],MATCH($A82&amp;"Bus Spec",tblAllCourses[Course Code]&amp;tblAllCourses[Type],0),MATCH(J$3,tblAllCourses[[#Headers],[Prerequisite 1]:[Prerequisite 7]],0))=0,"",INDEX(tblAllCourses[[Prerequisite 1]:[Prerequisite 7]],MATCH($A82&amp;"Bus Spec",tblAllCourses[Course Code]&amp;tblAllCourses[Type],0),MATCH(J$3,tblAllCourses[[#Headers],[Prerequisite 1]:[Prerequisite 7]],0)))</f>
        <v/>
      </c>
      <c r="K82" s="109"/>
      <c r="L82" s="9" t="str">
        <f>_xlfn.IFNA(IF(VLOOKUP(INDEX(DIY!$D$8:$D$83,MATCH(A82,DIY!$A$8:$A$83,0)),Tables!$D$2:$E$11,2,FALSE)&gt;=VLOOKUP($C$2,Tables!$D$2:$E$11,2,FALSE),$L$3,""),"")</f>
        <v/>
      </c>
    </row>
    <row r="83" spans="1:12" s="30" customFormat="1" ht="15.75" customHeight="1" x14ac:dyDescent="0.55000000000000004">
      <c r="A83" s="39" t="s">
        <v>600</v>
      </c>
      <c r="B83" s="39" t="s">
        <v>156</v>
      </c>
      <c r="C83" s="9">
        <f>VLOOKUP(A83,tblAllCourses[[Course Code]:[Credits]],3,FALSE)</f>
        <v>3</v>
      </c>
      <c r="D83" s="87" t="str" cm="1">
        <f t="array" ref="D83">IF(INDEX(tblAllCourses[[Prerequisite 1]:[Prerequisite 7]],MATCH($A83&amp;"Bus Spec",tblAllCourses[Course Code]&amp;tblAllCourses[Type],0),MATCH(D$3,tblAllCourses[[#Headers],[Prerequisite 1]:[Prerequisite 7]],0))=0,"",INDEX(tblAllCourses[[Prerequisite 1]:[Prerequisite 7]],MATCH($A83&amp;"Bus Spec",tblAllCourses[Course Code]&amp;tblAllCourses[Type],0),MATCH(D$3,tblAllCourses[[#Headers],[Prerequisite 1]:[Prerequisite 7]],0)))</f>
        <v>LAW1201</v>
      </c>
      <c r="E83" s="87" t="str" cm="1">
        <f t="array" ref="E83">IF(INDEX(tblAllCourses[[Prerequisite 1]:[Prerequisite 7]],MATCH($A83&amp;"Bus Spec",tblAllCourses[Course Code]&amp;tblAllCourses[Type],0),MATCH(E$3,tblAllCourses[[#Headers],[Prerequisite 1]:[Prerequisite 7]],0))=0,"",INDEX(tblAllCourses[[Prerequisite 1]:[Prerequisite 7]],MATCH($A83&amp;"Bus Spec",tblAllCourses[Course Code]&amp;tblAllCourses[Type],0),MATCH(E$3,tblAllCourses[[#Headers],[Prerequisite 1]:[Prerequisite 7]],0)))</f>
        <v/>
      </c>
      <c r="F83" s="87" t="str" cm="1">
        <f t="array" ref="F83">IF(INDEX(tblAllCourses[[Prerequisite 1]:[Prerequisite 7]],MATCH($A83&amp;"Bus Spec",tblAllCourses[Course Code]&amp;tblAllCourses[Type],0),MATCH(F$3,tblAllCourses[[#Headers],[Prerequisite 1]:[Prerequisite 7]],0))=0,"",INDEX(tblAllCourses[[Prerequisite 1]:[Prerequisite 7]],MATCH($A83&amp;"Bus Spec",tblAllCourses[Course Code]&amp;tblAllCourses[Type],0),MATCH(F$3,tblAllCourses[[#Headers],[Prerequisite 1]:[Prerequisite 7]],0)))</f>
        <v/>
      </c>
      <c r="G83" s="87" t="str" cm="1">
        <f t="array" ref="G83">IF(INDEX(tblAllCourses[[Prerequisite 1]:[Prerequisite 7]],MATCH($A83&amp;"Bus Spec",tblAllCourses[Course Code]&amp;tblAllCourses[Type],0),MATCH(G$3,tblAllCourses[[#Headers],[Prerequisite 1]:[Prerequisite 7]],0))=0,"",INDEX(tblAllCourses[[Prerequisite 1]:[Prerequisite 7]],MATCH($A83&amp;"Bus Spec",tblAllCourses[Course Code]&amp;tblAllCourses[Type],0),MATCH(G$3,tblAllCourses[[#Headers],[Prerequisite 1]:[Prerequisite 7]],0)))</f>
        <v/>
      </c>
      <c r="H83" s="87" t="str" cm="1">
        <f t="array" ref="H83">IF(INDEX(tblAllCourses[[Prerequisite 1]:[Prerequisite 7]],MATCH($A83&amp;"Bus Spec",tblAllCourses[Course Code]&amp;tblAllCourses[Type],0),MATCH(H$3,tblAllCourses[[#Headers],[Prerequisite 1]:[Prerequisite 7]],0))=0,"",INDEX(tblAllCourses[[Prerequisite 1]:[Prerequisite 7]],MATCH($A83&amp;"Bus Spec",tblAllCourses[Course Code]&amp;tblAllCourses[Type],0),MATCH(H$3,tblAllCourses[[#Headers],[Prerequisite 1]:[Prerequisite 7]],0)))</f>
        <v/>
      </c>
      <c r="I83" s="87" t="str" cm="1">
        <f t="array" ref="I83">IF(INDEX(tblAllCourses[[Prerequisite 1]:[Prerequisite 7]],MATCH($A83&amp;"Bus Spec",tblAllCourses[Course Code]&amp;tblAllCourses[Type],0),MATCH(I$3,tblAllCourses[[#Headers],[Prerequisite 1]:[Prerequisite 7]],0))=0,"",INDEX(tblAllCourses[[Prerequisite 1]:[Prerequisite 7]],MATCH($A83&amp;"Bus Spec",tblAllCourses[Course Code]&amp;tblAllCourses[Type],0),MATCH(I$3,tblAllCourses[[#Headers],[Prerequisite 1]:[Prerequisite 7]],0)))</f>
        <v/>
      </c>
      <c r="J83" s="87" t="str" cm="1">
        <f t="array" ref="J83">IF(INDEX(tblAllCourses[[Prerequisite 1]:[Prerequisite 7]],MATCH($A83&amp;"Bus Spec",tblAllCourses[Course Code]&amp;tblAllCourses[Type],0),MATCH(J$3,tblAllCourses[[#Headers],[Prerequisite 1]:[Prerequisite 7]],0))=0,"",INDEX(tblAllCourses[[Prerequisite 1]:[Prerequisite 7]],MATCH($A83&amp;"Bus Spec",tblAllCourses[Course Code]&amp;tblAllCourses[Type],0),MATCH(J$3,tblAllCourses[[#Headers],[Prerequisite 1]:[Prerequisite 7]],0)))</f>
        <v/>
      </c>
      <c r="K83" s="109"/>
      <c r="L83" s="9" t="str">
        <f>_xlfn.IFNA(IF(VLOOKUP(INDEX(DIY!$D$8:$D$83,MATCH(A83,DIY!$A$8:$A$83,0)),Tables!$D$2:$E$11,2,FALSE)&gt;=VLOOKUP($C$2,Tables!$D$2:$E$11,2,FALSE),$L$3,""),"")</f>
        <v/>
      </c>
    </row>
    <row r="84" spans="1:12" s="30" customFormat="1" ht="15.75" customHeight="1" x14ac:dyDescent="0.55000000000000004">
      <c r="A84" s="39" t="s">
        <v>601</v>
      </c>
      <c r="B84" s="39" t="s">
        <v>157</v>
      </c>
      <c r="C84" s="9">
        <f>VLOOKUP(A84,tblAllCourses[[Course Code]:[Credits]],3,FALSE)</f>
        <v>3</v>
      </c>
      <c r="D84" s="87" t="str" cm="1">
        <f t="array" ref="D84">IF(INDEX(tblAllCourses[[Prerequisite 1]:[Prerequisite 7]],MATCH($A84&amp;"Bus Spec",tblAllCourses[Course Code]&amp;tblAllCourses[Type],0),MATCH(D$3,tblAllCourses[[#Headers],[Prerequisite 1]:[Prerequisite 7]],0))=0,"",INDEX(tblAllCourses[[Prerequisite 1]:[Prerequisite 7]],MATCH($A84&amp;"Bus Spec",tblAllCourses[Course Code]&amp;tblAllCourses[Type],0),MATCH(D$3,tblAllCourses[[#Headers],[Prerequisite 1]:[Prerequisite 7]],0)))</f>
        <v>BRM3211</v>
      </c>
      <c r="E84" s="87" t="str" cm="1">
        <f t="array" ref="E84">IF(INDEX(tblAllCourses[[Prerequisite 1]:[Prerequisite 7]],MATCH($A84&amp;"Bus Spec",tblAllCourses[Course Code]&amp;tblAllCourses[Type],0),MATCH(E$3,tblAllCourses[[#Headers],[Prerequisite 1]:[Prerequisite 7]],0))=0,"",INDEX(tblAllCourses[[Prerequisite 1]:[Prerequisite 7]],MATCH($A84&amp;"Bus Spec",tblAllCourses[Course Code]&amp;tblAllCourses[Type],0),MATCH(E$3,tblAllCourses[[#Headers],[Prerequisite 1]:[Prerequisite 7]],0)))</f>
        <v/>
      </c>
      <c r="F84" s="87" t="str" cm="1">
        <f t="array" ref="F84">IF(INDEX(tblAllCourses[[Prerequisite 1]:[Prerequisite 7]],MATCH($A84&amp;"Bus Spec",tblAllCourses[Course Code]&amp;tblAllCourses[Type],0),MATCH(F$3,tblAllCourses[[#Headers],[Prerequisite 1]:[Prerequisite 7]],0))=0,"",INDEX(tblAllCourses[[Prerequisite 1]:[Prerequisite 7]],MATCH($A84&amp;"Bus Spec",tblAllCourses[Course Code]&amp;tblAllCourses[Type],0),MATCH(F$3,tblAllCourses[[#Headers],[Prerequisite 1]:[Prerequisite 7]],0)))</f>
        <v/>
      </c>
      <c r="G84" s="87" t="str" cm="1">
        <f t="array" ref="G84">IF(INDEX(tblAllCourses[[Prerequisite 1]:[Prerequisite 7]],MATCH($A84&amp;"Bus Spec",tblAllCourses[Course Code]&amp;tblAllCourses[Type],0),MATCH(G$3,tblAllCourses[[#Headers],[Prerequisite 1]:[Prerequisite 7]],0))=0,"",INDEX(tblAllCourses[[Prerequisite 1]:[Prerequisite 7]],MATCH($A84&amp;"Bus Spec",tblAllCourses[Course Code]&amp;tblAllCourses[Type],0),MATCH(G$3,tblAllCourses[[#Headers],[Prerequisite 1]:[Prerequisite 7]],0)))</f>
        <v/>
      </c>
      <c r="H84" s="87" t="str" cm="1">
        <f t="array" ref="H84">IF(INDEX(tblAllCourses[[Prerequisite 1]:[Prerequisite 7]],MATCH($A84&amp;"Bus Spec",tblAllCourses[Course Code]&amp;tblAllCourses[Type],0),MATCH(H$3,tblAllCourses[[#Headers],[Prerequisite 1]:[Prerequisite 7]],0))=0,"",INDEX(tblAllCourses[[Prerequisite 1]:[Prerequisite 7]],MATCH($A84&amp;"Bus Spec",tblAllCourses[Course Code]&amp;tblAllCourses[Type],0),MATCH(H$3,tblAllCourses[[#Headers],[Prerequisite 1]:[Prerequisite 7]],0)))</f>
        <v/>
      </c>
      <c r="I84" s="87" t="str" cm="1">
        <f t="array" ref="I84">IF(INDEX(tblAllCourses[[Prerequisite 1]:[Prerequisite 7]],MATCH($A84&amp;"Bus Spec",tblAllCourses[Course Code]&amp;tblAllCourses[Type],0),MATCH(I$3,tblAllCourses[[#Headers],[Prerequisite 1]:[Prerequisite 7]],0))=0,"",INDEX(tblAllCourses[[Prerequisite 1]:[Prerequisite 7]],MATCH($A84&amp;"Bus Spec",tblAllCourses[Course Code]&amp;tblAllCourses[Type],0),MATCH(I$3,tblAllCourses[[#Headers],[Prerequisite 1]:[Prerequisite 7]],0)))</f>
        <v/>
      </c>
      <c r="J84" s="87" t="str" cm="1">
        <f t="array" ref="J84">IF(INDEX(tblAllCourses[[Prerequisite 1]:[Prerequisite 7]],MATCH($A84&amp;"Bus Spec",tblAllCourses[Course Code]&amp;tblAllCourses[Type],0),MATCH(J$3,tblAllCourses[[#Headers],[Prerequisite 1]:[Prerequisite 7]],0))=0,"",INDEX(tblAllCourses[[Prerequisite 1]:[Prerequisite 7]],MATCH($A84&amp;"Bus Spec",tblAllCourses[Course Code]&amp;tblAllCourses[Type],0),MATCH(J$3,tblAllCourses[[#Headers],[Prerequisite 1]:[Prerequisite 7]],0)))</f>
        <v/>
      </c>
      <c r="K84" s="109"/>
      <c r="L84" s="9" t="str">
        <f>_xlfn.IFNA(IF(VLOOKUP(INDEX(DIY!$D$8:$D$83,MATCH(A84,DIY!$A$8:$A$83,0)),Tables!$D$2:$E$11,2,FALSE)&gt;=VLOOKUP($C$2,Tables!$D$2:$E$11,2,FALSE),$L$3,""),"")</f>
        <v/>
      </c>
    </row>
    <row r="85" spans="1:12" s="30" customFormat="1" ht="15.75" customHeight="1" x14ac:dyDescent="0.55000000000000004">
      <c r="A85" s="39" t="s">
        <v>602</v>
      </c>
      <c r="B85" s="39" t="s">
        <v>158</v>
      </c>
      <c r="C85" s="9">
        <f>VLOOKUP(A85,tblAllCourses[[Course Code]:[Credits]],3,FALSE)</f>
        <v>3</v>
      </c>
      <c r="D85" s="87" t="str" cm="1">
        <f t="array" ref="D85">IF(INDEX(tblAllCourses[[Prerequisite 1]:[Prerequisite 7]],MATCH($A85&amp;"Bus Spec",tblAllCourses[Course Code]&amp;tblAllCourses[Type],0),MATCH(D$3,tblAllCourses[[#Headers],[Prerequisite 1]:[Prerequisite 7]],0))=0,"",INDEX(tblAllCourses[[Prerequisite 1]:[Prerequisite 7]],MATCH($A85&amp;"Bus Spec",tblAllCourses[Course Code]&amp;tblAllCourses[Type],0),MATCH(D$3,tblAllCourses[[#Headers],[Prerequisite 1]:[Prerequisite 7]],0)))</f>
        <v>BRM3211</v>
      </c>
      <c r="E85" s="87" t="str" cm="1">
        <f t="array" ref="E85">IF(INDEX(tblAllCourses[[Prerequisite 1]:[Prerequisite 7]],MATCH($A85&amp;"Bus Spec",tblAllCourses[Course Code]&amp;tblAllCourses[Type],0),MATCH(E$3,tblAllCourses[[#Headers],[Prerequisite 1]:[Prerequisite 7]],0))=0,"",INDEX(tblAllCourses[[Prerequisite 1]:[Prerequisite 7]],MATCH($A85&amp;"Bus Spec",tblAllCourses[Course Code]&amp;tblAllCourses[Type],0),MATCH(E$3,tblAllCourses[[#Headers],[Prerequisite 1]:[Prerequisite 7]],0)))</f>
        <v/>
      </c>
      <c r="F85" s="87" t="str" cm="1">
        <f t="array" ref="F85">IF(INDEX(tblAllCourses[[Prerequisite 1]:[Prerequisite 7]],MATCH($A85&amp;"Bus Spec",tblAllCourses[Course Code]&amp;tblAllCourses[Type],0),MATCH(F$3,tblAllCourses[[#Headers],[Prerequisite 1]:[Prerequisite 7]],0))=0,"",INDEX(tblAllCourses[[Prerequisite 1]:[Prerequisite 7]],MATCH($A85&amp;"Bus Spec",tblAllCourses[Course Code]&amp;tblAllCourses[Type],0),MATCH(F$3,tblAllCourses[[#Headers],[Prerequisite 1]:[Prerequisite 7]],0)))</f>
        <v/>
      </c>
      <c r="G85" s="87" t="str" cm="1">
        <f t="array" ref="G85">IF(INDEX(tblAllCourses[[Prerequisite 1]:[Prerequisite 7]],MATCH($A85&amp;"Bus Spec",tblAllCourses[Course Code]&amp;tblAllCourses[Type],0),MATCH(G$3,tblAllCourses[[#Headers],[Prerequisite 1]:[Prerequisite 7]],0))=0,"",INDEX(tblAllCourses[[Prerequisite 1]:[Prerequisite 7]],MATCH($A85&amp;"Bus Spec",tblAllCourses[Course Code]&amp;tblAllCourses[Type],0),MATCH(G$3,tblAllCourses[[#Headers],[Prerequisite 1]:[Prerequisite 7]],0)))</f>
        <v/>
      </c>
      <c r="H85" s="87" t="str" cm="1">
        <f t="array" ref="H85">IF(INDEX(tblAllCourses[[Prerequisite 1]:[Prerequisite 7]],MATCH($A85&amp;"Bus Spec",tblAllCourses[Course Code]&amp;tblAllCourses[Type],0),MATCH(H$3,tblAllCourses[[#Headers],[Prerequisite 1]:[Prerequisite 7]],0))=0,"",INDEX(tblAllCourses[[Prerequisite 1]:[Prerequisite 7]],MATCH($A85&amp;"Bus Spec",tblAllCourses[Course Code]&amp;tblAllCourses[Type],0),MATCH(H$3,tblAllCourses[[#Headers],[Prerequisite 1]:[Prerequisite 7]],0)))</f>
        <v/>
      </c>
      <c r="I85" s="87" t="str" cm="1">
        <f t="array" ref="I85">IF(INDEX(tblAllCourses[[Prerequisite 1]:[Prerequisite 7]],MATCH($A85&amp;"Bus Spec",tblAllCourses[Course Code]&amp;tblAllCourses[Type],0),MATCH(I$3,tblAllCourses[[#Headers],[Prerequisite 1]:[Prerequisite 7]],0))=0,"",INDEX(tblAllCourses[[Prerequisite 1]:[Prerequisite 7]],MATCH($A85&amp;"Bus Spec",tblAllCourses[Course Code]&amp;tblAllCourses[Type],0),MATCH(I$3,tblAllCourses[[#Headers],[Prerequisite 1]:[Prerequisite 7]],0)))</f>
        <v/>
      </c>
      <c r="J85" s="87" t="str" cm="1">
        <f t="array" ref="J85">IF(INDEX(tblAllCourses[[Prerequisite 1]:[Prerequisite 7]],MATCH($A85&amp;"Bus Spec",tblAllCourses[Course Code]&amp;tblAllCourses[Type],0),MATCH(J$3,tblAllCourses[[#Headers],[Prerequisite 1]:[Prerequisite 7]],0))=0,"",INDEX(tblAllCourses[[Prerequisite 1]:[Prerequisite 7]],MATCH($A85&amp;"Bus Spec",tblAllCourses[Course Code]&amp;tblAllCourses[Type],0),MATCH(J$3,tblAllCourses[[#Headers],[Prerequisite 1]:[Prerequisite 7]],0)))</f>
        <v/>
      </c>
      <c r="K85" s="109"/>
      <c r="L85" s="9" t="str">
        <f>_xlfn.IFNA(IF(VLOOKUP(INDEX(DIY!$D$8:$D$83,MATCH(A85,DIY!$A$8:$A$83,0)),Tables!$D$2:$E$11,2,FALSE)&gt;=VLOOKUP($C$2,Tables!$D$2:$E$11,2,FALSE),$L$3,""),"")</f>
        <v/>
      </c>
    </row>
    <row r="86" spans="1:12" s="30" customFormat="1" ht="15.75" customHeight="1" x14ac:dyDescent="0.55000000000000004">
      <c r="A86" s="39" t="s">
        <v>603</v>
      </c>
      <c r="B86" s="39" t="s">
        <v>159</v>
      </c>
      <c r="C86" s="9">
        <f>VLOOKUP(A86,tblAllCourses[[Course Code]:[Credits]],3,FALSE)</f>
        <v>3</v>
      </c>
      <c r="D86" s="87" t="str" cm="1">
        <f t="array" ref="D86">IF(INDEX(tblAllCourses[[Prerequisite 1]:[Prerequisite 7]],MATCH($A86&amp;"Bus Spec",tblAllCourses[Course Code]&amp;tblAllCourses[Type],0),MATCH(D$3,tblAllCourses[[#Headers],[Prerequisite 1]:[Prerequisite 7]],0))=0,"",INDEX(tblAllCourses[[Prerequisite 1]:[Prerequisite 7]],MATCH($A86&amp;"Bus Spec",tblAllCourses[Course Code]&amp;tblAllCourses[Type],0),MATCH(D$3,tblAllCourses[[#Headers],[Prerequisite 1]:[Prerequisite 7]],0)))</f>
        <v>BRM3211</v>
      </c>
      <c r="E86" s="87" t="str" cm="1">
        <f t="array" ref="E86">IF(INDEX(tblAllCourses[[Prerequisite 1]:[Prerequisite 7]],MATCH($A86&amp;"Bus Spec",tblAllCourses[Course Code]&amp;tblAllCourses[Type],0),MATCH(E$3,tblAllCourses[[#Headers],[Prerequisite 1]:[Prerequisite 7]],0))=0,"",INDEX(tblAllCourses[[Prerequisite 1]:[Prerequisite 7]],MATCH($A86&amp;"Bus Spec",tblAllCourses[Course Code]&amp;tblAllCourses[Type],0),MATCH(E$3,tblAllCourses[[#Headers],[Prerequisite 1]:[Prerequisite 7]],0)))</f>
        <v/>
      </c>
      <c r="F86" s="87" t="str" cm="1">
        <f t="array" ref="F86">IF(INDEX(tblAllCourses[[Prerequisite 1]:[Prerequisite 7]],MATCH($A86&amp;"Bus Spec",tblAllCourses[Course Code]&amp;tblAllCourses[Type],0),MATCH(F$3,tblAllCourses[[#Headers],[Prerequisite 1]:[Prerequisite 7]],0))=0,"",INDEX(tblAllCourses[[Prerequisite 1]:[Prerequisite 7]],MATCH($A86&amp;"Bus Spec",tblAllCourses[Course Code]&amp;tblAllCourses[Type],0),MATCH(F$3,tblAllCourses[[#Headers],[Prerequisite 1]:[Prerequisite 7]],0)))</f>
        <v/>
      </c>
      <c r="G86" s="87" t="str" cm="1">
        <f t="array" ref="G86">IF(INDEX(tblAllCourses[[Prerequisite 1]:[Prerequisite 7]],MATCH($A86&amp;"Bus Spec",tblAllCourses[Course Code]&amp;tblAllCourses[Type],0),MATCH(G$3,tblAllCourses[[#Headers],[Prerequisite 1]:[Prerequisite 7]],0))=0,"",INDEX(tblAllCourses[[Prerequisite 1]:[Prerequisite 7]],MATCH($A86&amp;"Bus Spec",tblAllCourses[Course Code]&amp;tblAllCourses[Type],0),MATCH(G$3,tblAllCourses[[#Headers],[Prerequisite 1]:[Prerequisite 7]],0)))</f>
        <v/>
      </c>
      <c r="H86" s="87" t="str" cm="1">
        <f t="array" ref="H86">IF(INDEX(tblAllCourses[[Prerequisite 1]:[Prerequisite 7]],MATCH($A86&amp;"Bus Spec",tblAllCourses[Course Code]&amp;tblAllCourses[Type],0),MATCH(H$3,tblAllCourses[[#Headers],[Prerequisite 1]:[Prerequisite 7]],0))=0,"",INDEX(tblAllCourses[[Prerequisite 1]:[Prerequisite 7]],MATCH($A86&amp;"Bus Spec",tblAllCourses[Course Code]&amp;tblAllCourses[Type],0),MATCH(H$3,tblAllCourses[[#Headers],[Prerequisite 1]:[Prerequisite 7]],0)))</f>
        <v/>
      </c>
      <c r="I86" s="87" t="str" cm="1">
        <f t="array" ref="I86">IF(INDEX(tblAllCourses[[Prerequisite 1]:[Prerequisite 7]],MATCH($A86&amp;"Bus Spec",tblAllCourses[Course Code]&amp;tblAllCourses[Type],0),MATCH(I$3,tblAllCourses[[#Headers],[Prerequisite 1]:[Prerequisite 7]],0))=0,"",INDEX(tblAllCourses[[Prerequisite 1]:[Prerequisite 7]],MATCH($A86&amp;"Bus Spec",tblAllCourses[Course Code]&amp;tblAllCourses[Type],0),MATCH(I$3,tblAllCourses[[#Headers],[Prerequisite 1]:[Prerequisite 7]],0)))</f>
        <v/>
      </c>
      <c r="J86" s="87" t="str" cm="1">
        <f t="array" ref="J86">IF(INDEX(tblAllCourses[[Prerequisite 1]:[Prerequisite 7]],MATCH($A86&amp;"Bus Spec",tblAllCourses[Course Code]&amp;tblAllCourses[Type],0),MATCH(J$3,tblAllCourses[[#Headers],[Prerequisite 1]:[Prerequisite 7]],0))=0,"",INDEX(tblAllCourses[[Prerequisite 1]:[Prerequisite 7]],MATCH($A86&amp;"Bus Spec",tblAllCourses[Course Code]&amp;tblAllCourses[Type],0),MATCH(J$3,tblAllCourses[[#Headers],[Prerequisite 1]:[Prerequisite 7]],0)))</f>
        <v/>
      </c>
      <c r="K86" s="109"/>
      <c r="L86" s="9" t="str">
        <f>_xlfn.IFNA(IF(VLOOKUP(INDEX(DIY!$D$8:$D$83,MATCH(A86,DIY!$A$8:$A$83,0)),Tables!$D$2:$E$11,2,FALSE)&gt;=VLOOKUP($C$2,Tables!$D$2:$E$11,2,FALSE),$L$3,""),"")</f>
        <v/>
      </c>
    </row>
    <row r="87" spans="1:12" s="30" customFormat="1" ht="15.75" customHeight="1" x14ac:dyDescent="0.55000000000000004">
      <c r="A87" s="39" t="s">
        <v>604</v>
      </c>
      <c r="B87" s="39" t="s">
        <v>160</v>
      </c>
      <c r="C87" s="9">
        <f>VLOOKUP(A87,tblAllCourses[[Course Code]:[Credits]],3,FALSE)</f>
        <v>3</v>
      </c>
      <c r="D87" s="87" t="str" cm="1">
        <f t="array" ref="D87">IF(INDEX(tblAllCourses[[Prerequisite 1]:[Prerequisite 7]],MATCH($A87&amp;"Bus Spec",tblAllCourses[Course Code]&amp;tblAllCourses[Type],0),MATCH(D$3,tblAllCourses[[#Headers],[Prerequisite 1]:[Prerequisite 7]],0))=0,"",INDEX(tblAllCourses[[Prerequisite 1]:[Prerequisite 7]],MATCH($A87&amp;"Bus Spec",tblAllCourses[Course Code]&amp;tblAllCourses[Type],0),MATCH(D$3,tblAllCourses[[#Headers],[Prerequisite 1]:[Prerequisite 7]],0)))</f>
        <v>BRM3211</v>
      </c>
      <c r="E87" s="87" t="str" cm="1">
        <f t="array" ref="E87">IF(INDEX(tblAllCourses[[Prerequisite 1]:[Prerequisite 7]],MATCH($A87&amp;"Bus Spec",tblAllCourses[Course Code]&amp;tblAllCourses[Type],0),MATCH(E$3,tblAllCourses[[#Headers],[Prerequisite 1]:[Prerequisite 7]],0))=0,"",INDEX(tblAllCourses[[Prerequisite 1]:[Prerequisite 7]],MATCH($A87&amp;"Bus Spec",tblAllCourses[Course Code]&amp;tblAllCourses[Type],0),MATCH(E$3,tblAllCourses[[#Headers],[Prerequisite 1]:[Prerequisite 7]],0)))</f>
        <v/>
      </c>
      <c r="F87" s="87" t="str" cm="1">
        <f t="array" ref="F87">IF(INDEX(tblAllCourses[[Prerequisite 1]:[Prerequisite 7]],MATCH($A87&amp;"Bus Spec",tblAllCourses[Course Code]&amp;tblAllCourses[Type],0),MATCH(F$3,tblAllCourses[[#Headers],[Prerequisite 1]:[Prerequisite 7]],0))=0,"",INDEX(tblAllCourses[[Prerequisite 1]:[Prerequisite 7]],MATCH($A87&amp;"Bus Spec",tblAllCourses[Course Code]&amp;tblAllCourses[Type],0),MATCH(F$3,tblAllCourses[[#Headers],[Prerequisite 1]:[Prerequisite 7]],0)))</f>
        <v/>
      </c>
      <c r="G87" s="87" t="str" cm="1">
        <f t="array" ref="G87">IF(INDEX(tblAllCourses[[Prerequisite 1]:[Prerequisite 7]],MATCH($A87&amp;"Bus Spec",tblAllCourses[Course Code]&amp;tblAllCourses[Type],0),MATCH(G$3,tblAllCourses[[#Headers],[Prerequisite 1]:[Prerequisite 7]],0))=0,"",INDEX(tblAllCourses[[Prerequisite 1]:[Prerequisite 7]],MATCH($A87&amp;"Bus Spec",tblAllCourses[Course Code]&amp;tblAllCourses[Type],0),MATCH(G$3,tblAllCourses[[#Headers],[Prerequisite 1]:[Prerequisite 7]],0)))</f>
        <v/>
      </c>
      <c r="H87" s="87" t="str" cm="1">
        <f t="array" ref="H87">IF(INDEX(tblAllCourses[[Prerequisite 1]:[Prerequisite 7]],MATCH($A87&amp;"Bus Spec",tblAllCourses[Course Code]&amp;tblAllCourses[Type],0),MATCH(H$3,tblAllCourses[[#Headers],[Prerequisite 1]:[Prerequisite 7]],0))=0,"",INDEX(tblAllCourses[[Prerequisite 1]:[Prerequisite 7]],MATCH($A87&amp;"Bus Spec",tblAllCourses[Course Code]&amp;tblAllCourses[Type],0),MATCH(H$3,tblAllCourses[[#Headers],[Prerequisite 1]:[Prerequisite 7]],0)))</f>
        <v/>
      </c>
      <c r="I87" s="87" t="str" cm="1">
        <f t="array" ref="I87">IF(INDEX(tblAllCourses[[Prerequisite 1]:[Prerequisite 7]],MATCH($A87&amp;"Bus Spec",tblAllCourses[Course Code]&amp;tblAllCourses[Type],0),MATCH(I$3,tblAllCourses[[#Headers],[Prerequisite 1]:[Prerequisite 7]],0))=0,"",INDEX(tblAllCourses[[Prerequisite 1]:[Prerequisite 7]],MATCH($A87&amp;"Bus Spec",tblAllCourses[Course Code]&amp;tblAllCourses[Type],0),MATCH(I$3,tblAllCourses[[#Headers],[Prerequisite 1]:[Prerequisite 7]],0)))</f>
        <v/>
      </c>
      <c r="J87" s="87" t="str" cm="1">
        <f t="array" ref="J87">IF(INDEX(tblAllCourses[[Prerequisite 1]:[Prerequisite 7]],MATCH($A87&amp;"Bus Spec",tblAllCourses[Course Code]&amp;tblAllCourses[Type],0),MATCH(J$3,tblAllCourses[[#Headers],[Prerequisite 1]:[Prerequisite 7]],0))=0,"",INDEX(tblAllCourses[[Prerequisite 1]:[Prerequisite 7]],MATCH($A87&amp;"Bus Spec",tblAllCourses[Course Code]&amp;tblAllCourses[Type],0),MATCH(J$3,tblAllCourses[[#Headers],[Prerequisite 1]:[Prerequisite 7]],0)))</f>
        <v/>
      </c>
      <c r="K87" s="109"/>
      <c r="L87" s="9" t="str">
        <f>_xlfn.IFNA(IF(VLOOKUP(INDEX(DIY!$D$8:$D$83,MATCH(A87,DIY!$A$8:$A$83,0)),Tables!$D$2:$E$11,2,FALSE)&gt;=VLOOKUP($C$2,Tables!$D$2:$E$11,2,FALSE),$L$3,""),"")</f>
        <v/>
      </c>
    </row>
    <row r="88" spans="1:12" s="30" customFormat="1" ht="15.75" customHeight="1" x14ac:dyDescent="0.55000000000000004">
      <c r="A88" s="39" t="s">
        <v>605</v>
      </c>
      <c r="B88" s="39" t="s">
        <v>161</v>
      </c>
      <c r="C88" s="9">
        <f>VLOOKUP(A88,tblAllCourses[[Course Code]:[Credits]],3,FALSE)</f>
        <v>3</v>
      </c>
      <c r="D88" s="87" t="str" cm="1">
        <f t="array" ref="D88">IF(INDEX(tblAllCourses[[Prerequisite 1]:[Prerequisite 7]],MATCH($A88&amp;"Bus Spec",tblAllCourses[Course Code]&amp;tblAllCourses[Type],0),MATCH(D$3,tblAllCourses[[#Headers],[Prerequisite 1]:[Prerequisite 7]],0))=0,"",INDEX(tblAllCourses[[Prerequisite 1]:[Prerequisite 7]],MATCH($A88&amp;"Bus Spec",tblAllCourses[Course Code]&amp;tblAllCourses[Type],0),MATCH(D$3,tblAllCourses[[#Headers],[Prerequisite 1]:[Prerequisite 7]],0)))</f>
        <v>BRM3211</v>
      </c>
      <c r="E88" s="87" t="str" cm="1">
        <f t="array" ref="E88">IF(INDEX(tblAllCourses[[Prerequisite 1]:[Prerequisite 7]],MATCH($A88&amp;"Bus Spec",tblAllCourses[Course Code]&amp;tblAllCourses[Type],0),MATCH(E$3,tblAllCourses[[#Headers],[Prerequisite 1]:[Prerequisite 7]],0))=0,"",INDEX(tblAllCourses[[Prerequisite 1]:[Prerequisite 7]],MATCH($A88&amp;"Bus Spec",tblAllCourses[Course Code]&amp;tblAllCourses[Type],0),MATCH(E$3,tblAllCourses[[#Headers],[Prerequisite 1]:[Prerequisite 7]],0)))</f>
        <v/>
      </c>
      <c r="F88" s="87" t="str" cm="1">
        <f t="array" ref="F88">IF(INDEX(tblAllCourses[[Prerequisite 1]:[Prerequisite 7]],MATCH($A88&amp;"Bus Spec",tblAllCourses[Course Code]&amp;tblAllCourses[Type],0),MATCH(F$3,tblAllCourses[[#Headers],[Prerequisite 1]:[Prerequisite 7]],0))=0,"",INDEX(tblAllCourses[[Prerequisite 1]:[Prerequisite 7]],MATCH($A88&amp;"Bus Spec",tblAllCourses[Course Code]&amp;tblAllCourses[Type],0),MATCH(F$3,tblAllCourses[[#Headers],[Prerequisite 1]:[Prerequisite 7]],0)))</f>
        <v/>
      </c>
      <c r="G88" s="87" t="str" cm="1">
        <f t="array" ref="G88">IF(INDEX(tblAllCourses[[Prerequisite 1]:[Prerequisite 7]],MATCH($A88&amp;"Bus Spec",tblAllCourses[Course Code]&amp;tblAllCourses[Type],0),MATCH(G$3,tblAllCourses[[#Headers],[Prerequisite 1]:[Prerequisite 7]],0))=0,"",INDEX(tblAllCourses[[Prerequisite 1]:[Prerequisite 7]],MATCH($A88&amp;"Bus Spec",tblAllCourses[Course Code]&amp;tblAllCourses[Type],0),MATCH(G$3,tblAllCourses[[#Headers],[Prerequisite 1]:[Prerequisite 7]],0)))</f>
        <v/>
      </c>
      <c r="H88" s="87" t="str" cm="1">
        <f t="array" ref="H88">IF(INDEX(tblAllCourses[[Prerequisite 1]:[Prerequisite 7]],MATCH($A88&amp;"Bus Spec",tblAllCourses[Course Code]&amp;tblAllCourses[Type],0),MATCH(H$3,tblAllCourses[[#Headers],[Prerequisite 1]:[Prerequisite 7]],0))=0,"",INDEX(tblAllCourses[[Prerequisite 1]:[Prerequisite 7]],MATCH($A88&amp;"Bus Spec",tblAllCourses[Course Code]&amp;tblAllCourses[Type],0),MATCH(H$3,tblAllCourses[[#Headers],[Prerequisite 1]:[Prerequisite 7]],0)))</f>
        <v/>
      </c>
      <c r="I88" s="87" t="str" cm="1">
        <f t="array" ref="I88">IF(INDEX(tblAllCourses[[Prerequisite 1]:[Prerequisite 7]],MATCH($A88&amp;"Bus Spec",tblAllCourses[Course Code]&amp;tblAllCourses[Type],0),MATCH(I$3,tblAllCourses[[#Headers],[Prerequisite 1]:[Prerequisite 7]],0))=0,"",INDEX(tblAllCourses[[Prerequisite 1]:[Prerequisite 7]],MATCH($A88&amp;"Bus Spec",tblAllCourses[Course Code]&amp;tblAllCourses[Type],0),MATCH(I$3,tblAllCourses[[#Headers],[Prerequisite 1]:[Prerequisite 7]],0)))</f>
        <v/>
      </c>
      <c r="J88" s="87" t="str" cm="1">
        <f t="array" ref="J88">IF(INDEX(tblAllCourses[[Prerequisite 1]:[Prerequisite 7]],MATCH($A88&amp;"Bus Spec",tblAllCourses[Course Code]&amp;tblAllCourses[Type],0),MATCH(J$3,tblAllCourses[[#Headers],[Prerequisite 1]:[Prerequisite 7]],0))=0,"",INDEX(tblAllCourses[[Prerequisite 1]:[Prerequisite 7]],MATCH($A88&amp;"Bus Spec",tblAllCourses[Course Code]&amp;tblAllCourses[Type],0),MATCH(J$3,tblAllCourses[[#Headers],[Prerequisite 1]:[Prerequisite 7]],0)))</f>
        <v/>
      </c>
      <c r="K88" s="109"/>
      <c r="L88" s="9" t="str">
        <f>_xlfn.IFNA(IF(VLOOKUP(INDEX(DIY!$D$8:$D$83,MATCH(A88,DIY!$A$8:$A$83,0)),Tables!$D$2:$E$11,2,FALSE)&gt;=VLOOKUP($C$2,Tables!$D$2:$E$11,2,FALSE),$L$3,""),"")</f>
        <v/>
      </c>
    </row>
    <row r="89" spans="1:12" s="30" customFormat="1" ht="15.75" customHeight="1" x14ac:dyDescent="0.55000000000000004">
      <c r="A89" s="39" t="s">
        <v>606</v>
      </c>
      <c r="B89" s="39" t="s">
        <v>162</v>
      </c>
      <c r="C89" s="9">
        <f>VLOOKUP(A89,tblAllCourses[[Course Code]:[Credits]],3,FALSE)</f>
        <v>3</v>
      </c>
      <c r="D89" s="87" t="str" cm="1">
        <f t="array" ref="D89">IF(INDEX(tblAllCourses[[Prerequisite 1]:[Prerequisite 7]],MATCH($A89&amp;"Bus Spec",tblAllCourses[Course Code]&amp;tblAllCourses[Type],0),MATCH(D$3,tblAllCourses[[#Headers],[Prerequisite 1]:[Prerequisite 7]],0))=0,"",INDEX(tblAllCourses[[Prerequisite 1]:[Prerequisite 7]],MATCH($A89&amp;"Bus Spec",tblAllCourses[Course Code]&amp;tblAllCourses[Type],0),MATCH(D$3,tblAllCourses[[#Headers],[Prerequisite 1]:[Prerequisite 7]],0)))</f>
        <v>BRM3211</v>
      </c>
      <c r="E89" s="87" t="str" cm="1">
        <f t="array" ref="E89">IF(INDEX(tblAllCourses[[Prerequisite 1]:[Prerequisite 7]],MATCH($A89&amp;"Bus Spec",tblAllCourses[Course Code]&amp;tblAllCourses[Type],0),MATCH(E$3,tblAllCourses[[#Headers],[Prerequisite 1]:[Prerequisite 7]],0))=0,"",INDEX(tblAllCourses[[Prerequisite 1]:[Prerequisite 7]],MATCH($A89&amp;"Bus Spec",tblAllCourses[Course Code]&amp;tblAllCourses[Type],0),MATCH(E$3,tblAllCourses[[#Headers],[Prerequisite 1]:[Prerequisite 7]],0)))</f>
        <v/>
      </c>
      <c r="F89" s="87" t="str" cm="1">
        <f t="array" ref="F89">IF(INDEX(tblAllCourses[[Prerequisite 1]:[Prerequisite 7]],MATCH($A89&amp;"Bus Spec",tblAllCourses[Course Code]&amp;tblAllCourses[Type],0),MATCH(F$3,tblAllCourses[[#Headers],[Prerequisite 1]:[Prerequisite 7]],0))=0,"",INDEX(tblAllCourses[[Prerequisite 1]:[Prerequisite 7]],MATCH($A89&amp;"Bus Spec",tblAllCourses[Course Code]&amp;tblAllCourses[Type],0),MATCH(F$3,tblAllCourses[[#Headers],[Prerequisite 1]:[Prerequisite 7]],0)))</f>
        <v/>
      </c>
      <c r="G89" s="87" t="str" cm="1">
        <f t="array" ref="G89">IF(INDEX(tblAllCourses[[Prerequisite 1]:[Prerequisite 7]],MATCH($A89&amp;"Bus Spec",tblAllCourses[Course Code]&amp;tblAllCourses[Type],0),MATCH(G$3,tblAllCourses[[#Headers],[Prerequisite 1]:[Prerequisite 7]],0))=0,"",INDEX(tblAllCourses[[Prerequisite 1]:[Prerequisite 7]],MATCH($A89&amp;"Bus Spec",tblAllCourses[Course Code]&amp;tblAllCourses[Type],0),MATCH(G$3,tblAllCourses[[#Headers],[Prerequisite 1]:[Prerequisite 7]],0)))</f>
        <v/>
      </c>
      <c r="H89" s="87" t="str" cm="1">
        <f t="array" ref="H89">IF(INDEX(tblAllCourses[[Prerequisite 1]:[Prerequisite 7]],MATCH($A89&amp;"Bus Spec",tblAllCourses[Course Code]&amp;tblAllCourses[Type],0),MATCH(H$3,tblAllCourses[[#Headers],[Prerequisite 1]:[Prerequisite 7]],0))=0,"",INDEX(tblAllCourses[[Prerequisite 1]:[Prerequisite 7]],MATCH($A89&amp;"Bus Spec",tblAllCourses[Course Code]&amp;tblAllCourses[Type],0),MATCH(H$3,tblAllCourses[[#Headers],[Prerequisite 1]:[Prerequisite 7]],0)))</f>
        <v/>
      </c>
      <c r="I89" s="87" t="str" cm="1">
        <f t="array" ref="I89">IF(INDEX(tblAllCourses[[Prerequisite 1]:[Prerequisite 7]],MATCH($A89&amp;"Bus Spec",tblAllCourses[Course Code]&amp;tblAllCourses[Type],0),MATCH(I$3,tblAllCourses[[#Headers],[Prerequisite 1]:[Prerequisite 7]],0))=0,"",INDEX(tblAllCourses[[Prerequisite 1]:[Prerequisite 7]],MATCH($A89&amp;"Bus Spec",tblAllCourses[Course Code]&amp;tblAllCourses[Type],0),MATCH(I$3,tblAllCourses[[#Headers],[Prerequisite 1]:[Prerequisite 7]],0)))</f>
        <v/>
      </c>
      <c r="J89" s="87" t="str" cm="1">
        <f t="array" ref="J89">IF(INDEX(tblAllCourses[[Prerequisite 1]:[Prerequisite 7]],MATCH($A89&amp;"Bus Spec",tblAllCourses[Course Code]&amp;tblAllCourses[Type],0),MATCH(J$3,tblAllCourses[[#Headers],[Prerequisite 1]:[Prerequisite 7]],0))=0,"",INDEX(tblAllCourses[[Prerequisite 1]:[Prerequisite 7]],MATCH($A89&amp;"Bus Spec",tblAllCourses[Course Code]&amp;tblAllCourses[Type],0),MATCH(J$3,tblAllCourses[[#Headers],[Prerequisite 1]:[Prerequisite 7]],0)))</f>
        <v/>
      </c>
      <c r="K89" s="109"/>
      <c r="L89" s="9" t="str">
        <f>_xlfn.IFNA(IF(VLOOKUP(INDEX(DIY!$D$8:$D$83,MATCH(A89,DIY!$A$8:$A$83,0)),Tables!$D$2:$E$11,2,FALSE)&gt;=VLOOKUP($C$2,Tables!$D$2:$E$11,2,FALSE),$L$3,""),"")</f>
        <v/>
      </c>
    </row>
    <row r="90" spans="1:12" s="30" customFormat="1" ht="15.75" customHeight="1" x14ac:dyDescent="0.55000000000000004">
      <c r="A90" s="39" t="s">
        <v>607</v>
      </c>
      <c r="B90" s="39" t="s">
        <v>163</v>
      </c>
      <c r="C90" s="9">
        <f>VLOOKUP(A90,tblAllCourses[[Course Code]:[Credits]],3,FALSE)</f>
        <v>3</v>
      </c>
      <c r="D90" s="87" t="str" cm="1">
        <f t="array" ref="D90">IF(INDEX(tblAllCourses[[Prerequisite 1]:[Prerequisite 7]],MATCH($A90&amp;"Bus Spec",tblAllCourses[Course Code]&amp;tblAllCourses[Type],0),MATCH(D$3,tblAllCourses[[#Headers],[Prerequisite 1]:[Prerequisite 7]],0))=0,"",INDEX(tblAllCourses[[Prerequisite 1]:[Prerequisite 7]],MATCH($A90&amp;"Bus Spec",tblAllCourses[Course Code]&amp;tblAllCourses[Type],0),MATCH(D$3,tblAllCourses[[#Headers],[Prerequisite 1]:[Prerequisite 7]],0)))</f>
        <v>BRM3211</v>
      </c>
      <c r="E90" s="87" t="str" cm="1">
        <f t="array" ref="E90">IF(INDEX(tblAllCourses[[Prerequisite 1]:[Prerequisite 7]],MATCH($A90&amp;"Bus Spec",tblAllCourses[Course Code]&amp;tblAllCourses[Type],0),MATCH(E$3,tblAllCourses[[#Headers],[Prerequisite 1]:[Prerequisite 7]],0))=0,"",INDEX(tblAllCourses[[Prerequisite 1]:[Prerequisite 7]],MATCH($A90&amp;"Bus Spec",tblAllCourses[Course Code]&amp;tblAllCourses[Type],0),MATCH(E$3,tblAllCourses[[#Headers],[Prerequisite 1]:[Prerequisite 7]],0)))</f>
        <v>BBA1104</v>
      </c>
      <c r="F90" s="87" t="str" cm="1">
        <f t="array" ref="F90">IF(INDEX(tblAllCourses[[Prerequisite 1]:[Prerequisite 7]],MATCH($A90&amp;"Bus Spec",tblAllCourses[Course Code]&amp;tblAllCourses[Type],0),MATCH(F$3,tblAllCourses[[#Headers],[Prerequisite 1]:[Prerequisite 7]],0))=0,"",INDEX(tblAllCourses[[Prerequisite 1]:[Prerequisite 7]],MATCH($A90&amp;"Bus Spec",tblAllCourses[Course Code]&amp;tblAllCourses[Type],0),MATCH(F$3,tblAllCourses[[#Headers],[Prerequisite 1]:[Prerequisite 7]],0)))</f>
        <v/>
      </c>
      <c r="G90" s="87" t="str" cm="1">
        <f t="array" ref="G90">IF(INDEX(tblAllCourses[[Prerequisite 1]:[Prerequisite 7]],MATCH($A90&amp;"Bus Spec",tblAllCourses[Course Code]&amp;tblAllCourses[Type],0),MATCH(G$3,tblAllCourses[[#Headers],[Prerequisite 1]:[Prerequisite 7]],0))=0,"",INDEX(tblAllCourses[[Prerequisite 1]:[Prerequisite 7]],MATCH($A90&amp;"Bus Spec",tblAllCourses[Course Code]&amp;tblAllCourses[Type],0),MATCH(G$3,tblAllCourses[[#Headers],[Prerequisite 1]:[Prerequisite 7]],0)))</f>
        <v/>
      </c>
      <c r="H90" s="87" t="str" cm="1">
        <f t="array" ref="H90">IF(INDEX(tblAllCourses[[Prerequisite 1]:[Prerequisite 7]],MATCH($A90&amp;"Bus Spec",tblAllCourses[Course Code]&amp;tblAllCourses[Type],0),MATCH(H$3,tblAllCourses[[#Headers],[Prerequisite 1]:[Prerequisite 7]],0))=0,"",INDEX(tblAllCourses[[Prerequisite 1]:[Prerequisite 7]],MATCH($A90&amp;"Bus Spec",tblAllCourses[Course Code]&amp;tblAllCourses[Type],0),MATCH(H$3,tblAllCourses[[#Headers],[Prerequisite 1]:[Prerequisite 7]],0)))</f>
        <v/>
      </c>
      <c r="I90" s="87" t="str" cm="1">
        <f t="array" ref="I90">IF(INDEX(tblAllCourses[[Prerequisite 1]:[Prerequisite 7]],MATCH($A90&amp;"Bus Spec",tblAllCourses[Course Code]&amp;tblAllCourses[Type],0),MATCH(I$3,tblAllCourses[[#Headers],[Prerequisite 1]:[Prerequisite 7]],0))=0,"",INDEX(tblAllCourses[[Prerequisite 1]:[Prerequisite 7]],MATCH($A90&amp;"Bus Spec",tblAllCourses[Course Code]&amp;tblAllCourses[Type],0),MATCH(I$3,tblAllCourses[[#Headers],[Prerequisite 1]:[Prerequisite 7]],0)))</f>
        <v/>
      </c>
      <c r="J90" s="87" t="str" cm="1">
        <f t="array" ref="J90">IF(INDEX(tblAllCourses[[Prerequisite 1]:[Prerequisite 7]],MATCH($A90&amp;"Bus Spec",tblAllCourses[Course Code]&amp;tblAllCourses[Type],0),MATCH(J$3,tblAllCourses[[#Headers],[Prerequisite 1]:[Prerequisite 7]],0))=0,"",INDEX(tblAllCourses[[Prerequisite 1]:[Prerequisite 7]],MATCH($A90&amp;"Bus Spec",tblAllCourses[Course Code]&amp;tblAllCourses[Type],0),MATCH(J$3,tblAllCourses[[#Headers],[Prerequisite 1]:[Prerequisite 7]],0)))</f>
        <v/>
      </c>
      <c r="K90" s="109"/>
      <c r="L90" s="9" t="str">
        <f>_xlfn.IFNA(IF(VLOOKUP(INDEX(DIY!$D$8:$D$83,MATCH(A90,DIY!$A$8:$A$83,0)),Tables!$D$2:$E$11,2,FALSE)&gt;=VLOOKUP($C$2,Tables!$D$2:$E$11,2,FALSE),$L$3,""),"")</f>
        <v/>
      </c>
    </row>
    <row r="91" spans="1:12" s="30" customFormat="1" ht="15.75" customHeight="1" x14ac:dyDescent="0.55000000000000004">
      <c r="A91" s="39" t="s">
        <v>608</v>
      </c>
      <c r="B91" s="39" t="s">
        <v>164</v>
      </c>
      <c r="C91" s="9">
        <f>VLOOKUP(A91,tblAllCourses[[Course Code]:[Credits]],3,FALSE)</f>
        <v>3</v>
      </c>
      <c r="D91" s="87" cm="1">
        <f t="array" ref="D91">IF(INDEX(tblAllCourses[[Prerequisite 1]:[Prerequisite 7]],MATCH($A91&amp;"Bus Spec",tblAllCourses[Course Code]&amp;tblAllCourses[Type],0),MATCH(D$3,tblAllCourses[[#Headers],[Prerequisite 1]:[Prerequisite 7]],0))=0,"",INDEX(tblAllCourses[[Prerequisite 1]:[Prerequisite 7]],MATCH($A91&amp;"Bus Spec",tblAllCourses[Course Code]&amp;tblAllCourses[Type],0),MATCH(D$3,tblAllCourses[[#Headers],[Prerequisite 1]:[Prerequisite 7]],0)))</f>
        <v>108</v>
      </c>
      <c r="E91" s="87" t="str" cm="1">
        <f t="array" ref="E91">IF(INDEX(tblAllCourses[[Prerequisite 1]:[Prerequisite 7]],MATCH($A91&amp;"Bus Spec",tblAllCourses[Course Code]&amp;tblAllCourses[Type],0),MATCH(E$3,tblAllCourses[[#Headers],[Prerequisite 1]:[Prerequisite 7]],0))=0,"",INDEX(tblAllCourses[[Prerequisite 1]:[Prerequisite 7]],MATCH($A91&amp;"Bus Spec",tblAllCourses[Course Code]&amp;tblAllCourses[Type],0),MATCH(E$3,tblAllCourses[[#Headers],[Prerequisite 1]:[Prerequisite 7]],0)))</f>
        <v>Senior Standing</v>
      </c>
      <c r="F91" s="87" t="str" cm="1">
        <f t="array" ref="F91">IF(INDEX(tblAllCourses[[Prerequisite 1]:[Prerequisite 7]],MATCH($A91&amp;"Bus Spec",tblAllCourses[Course Code]&amp;tblAllCourses[Type],0),MATCH(F$3,tblAllCourses[[#Headers],[Prerequisite 1]:[Prerequisite 7]],0))=0,"",INDEX(tblAllCourses[[Prerequisite 1]:[Prerequisite 7]],MATCH($A91&amp;"Bus Spec",tblAllCourses[Course Code]&amp;tblAllCourses[Type],0),MATCH(F$3,tblAllCourses[[#Headers],[Prerequisite 1]:[Prerequisite 7]],0)))</f>
        <v/>
      </c>
      <c r="G91" s="87" t="str" cm="1">
        <f t="array" ref="G91">IF(INDEX(tblAllCourses[[Prerequisite 1]:[Prerequisite 7]],MATCH($A91&amp;"Bus Spec",tblAllCourses[Course Code]&amp;tblAllCourses[Type],0),MATCH(G$3,tblAllCourses[[#Headers],[Prerequisite 1]:[Prerequisite 7]],0))=0,"",INDEX(tblAllCourses[[Prerequisite 1]:[Prerequisite 7]],MATCH($A91&amp;"Bus Spec",tblAllCourses[Course Code]&amp;tblAllCourses[Type],0),MATCH(G$3,tblAllCourses[[#Headers],[Prerequisite 1]:[Prerequisite 7]],0)))</f>
        <v/>
      </c>
      <c r="H91" s="87" t="str" cm="1">
        <f t="array" ref="H91">IF(INDEX(tblAllCourses[[Prerequisite 1]:[Prerequisite 7]],MATCH($A91&amp;"Bus Spec",tblAllCourses[Course Code]&amp;tblAllCourses[Type],0),MATCH(H$3,tblAllCourses[[#Headers],[Prerequisite 1]:[Prerequisite 7]],0))=0,"",INDEX(tblAllCourses[[Prerequisite 1]:[Prerequisite 7]],MATCH($A91&amp;"Bus Spec",tblAllCourses[Course Code]&amp;tblAllCourses[Type],0),MATCH(H$3,tblAllCourses[[#Headers],[Prerequisite 1]:[Prerequisite 7]],0)))</f>
        <v/>
      </c>
      <c r="I91" s="87" t="str" cm="1">
        <f t="array" ref="I91">IF(INDEX(tblAllCourses[[Prerequisite 1]:[Prerequisite 7]],MATCH($A91&amp;"Bus Spec",tblAllCourses[Course Code]&amp;tblAllCourses[Type],0),MATCH(I$3,tblAllCourses[[#Headers],[Prerequisite 1]:[Prerequisite 7]],0))=0,"",INDEX(tblAllCourses[[Prerequisite 1]:[Prerequisite 7]],MATCH($A91&amp;"Bus Spec",tblAllCourses[Course Code]&amp;tblAllCourses[Type],0),MATCH(I$3,tblAllCourses[[#Headers],[Prerequisite 1]:[Prerequisite 7]],0)))</f>
        <v/>
      </c>
      <c r="J91" s="87" t="str" cm="1">
        <f t="array" ref="J91">IF(INDEX(tblAllCourses[[Prerequisite 1]:[Prerequisite 7]],MATCH($A91&amp;"Bus Spec",tblAllCourses[Course Code]&amp;tblAllCourses[Type],0),MATCH(J$3,tblAllCourses[[#Headers],[Prerequisite 1]:[Prerequisite 7]],0))=0,"",INDEX(tblAllCourses[[Prerequisite 1]:[Prerequisite 7]],MATCH($A91&amp;"Bus Spec",tblAllCourses[Course Code]&amp;tblAllCourses[Type],0),MATCH(J$3,tblAllCourses[[#Headers],[Prerequisite 1]:[Prerequisite 7]],0)))</f>
        <v/>
      </c>
      <c r="K91" s="109"/>
      <c r="L91" s="9" t="str">
        <f>_xlfn.IFNA(IF(VLOOKUP(INDEX(DIY!$D$8:$D$83,MATCH(A91,DIY!$A$8:$A$83,0)),Tables!$D$2:$E$11,2,FALSE)&gt;=VLOOKUP($C$2,Tables!$D$2:$E$11,2,FALSE),$L$3,""),"")</f>
        <v/>
      </c>
    </row>
    <row r="92" spans="1:12" s="30" customFormat="1" ht="15.75" customHeight="1" x14ac:dyDescent="0.55000000000000004">
      <c r="A92" s="204" t="s">
        <v>197</v>
      </c>
      <c r="B92" s="204"/>
      <c r="C92" s="133" t="str">
        <f>IF(COUNTIF(L93:L102,L$3)=10,L$3,"")</f>
        <v/>
      </c>
      <c r="D92" s="92"/>
      <c r="E92" s="92"/>
      <c r="F92" s="92"/>
      <c r="G92" s="92"/>
      <c r="H92" s="92"/>
      <c r="I92" s="92"/>
      <c r="J92" s="92"/>
      <c r="K92" s="109"/>
      <c r="L92" s="9" t="str">
        <f>_xlfn.IFNA(IF(VLOOKUP(INDEX(DIY!$D$8:$D$83,MATCH(A92,DIY!$A$8:$A$83,0)),Tables!$D$2:$E$11,2,FALSE)&gt;=VLOOKUP($C$2,Tables!$D$2:$E$11,2,FALSE),$L$3,""),"")</f>
        <v/>
      </c>
    </row>
    <row r="93" spans="1:12" s="30" customFormat="1" ht="15.75" customHeight="1" x14ac:dyDescent="0.55000000000000004">
      <c r="A93" s="39" t="s">
        <v>410</v>
      </c>
      <c r="B93" s="39" t="s">
        <v>198</v>
      </c>
      <c r="C93" s="9">
        <f>VLOOKUP(A93,tblAllCourses[[Course Code]:[Credits]],3,FALSE)</f>
        <v>3</v>
      </c>
      <c r="D93" s="87" t="str" cm="1">
        <f t="array" ref="D93">IF(INDEX(tblAllCourses[[Prerequisite 1]:[Prerequisite 7]],MATCH($A93&amp;"Bus Spec",tblAllCourses[Course Code]&amp;tblAllCourses[Type],0),MATCH(D$3,tblAllCourses[[#Headers],[Prerequisite 1]:[Prerequisite 7]],0))=0,"",INDEX(tblAllCourses[[Prerequisite 1]:[Prerequisite 7]],MATCH($A93&amp;"Bus Spec",tblAllCourses[Course Code]&amp;tblAllCourses[Type],0),MATCH(D$3,tblAllCourses[[#Headers],[Prerequisite 1]:[Prerequisite 7]],0)))</f>
        <v>BBA2102</v>
      </c>
      <c r="E93" s="87" t="str" cm="1">
        <f t="array" ref="E93">IF(INDEX(tblAllCourses[[Prerequisite 1]:[Prerequisite 7]],MATCH($A93&amp;"Bus Spec",tblAllCourses[Course Code]&amp;tblAllCourses[Type],0),MATCH(E$3,tblAllCourses[[#Headers],[Prerequisite 1]:[Prerequisite 7]],0))=0,"",INDEX(tblAllCourses[[Prerequisite 1]:[Prerequisite 7]],MATCH($A93&amp;"Bus Spec",tblAllCourses[Course Code]&amp;tblAllCourses[Type],0),MATCH(E$3,tblAllCourses[[#Headers],[Prerequisite 1]:[Prerequisite 7]],0)))</f>
        <v/>
      </c>
      <c r="F93" s="87" t="str" cm="1">
        <f t="array" ref="F93">IF(INDEX(tblAllCourses[[Prerequisite 1]:[Prerequisite 7]],MATCH($A93&amp;"Bus Spec",tblAllCourses[Course Code]&amp;tblAllCourses[Type],0),MATCH(F$3,tblAllCourses[[#Headers],[Prerequisite 1]:[Prerequisite 7]],0))=0,"",INDEX(tblAllCourses[[Prerequisite 1]:[Prerequisite 7]],MATCH($A93&amp;"Bus Spec",tblAllCourses[Course Code]&amp;tblAllCourses[Type],0),MATCH(F$3,tblAllCourses[[#Headers],[Prerequisite 1]:[Prerequisite 7]],0)))</f>
        <v/>
      </c>
      <c r="G93" s="87" t="str" cm="1">
        <f t="array" ref="G93">IF(INDEX(tblAllCourses[[Prerequisite 1]:[Prerequisite 7]],MATCH($A93&amp;"Bus Spec",tblAllCourses[Course Code]&amp;tblAllCourses[Type],0),MATCH(G$3,tblAllCourses[[#Headers],[Prerequisite 1]:[Prerequisite 7]],0))=0,"",INDEX(tblAllCourses[[Prerequisite 1]:[Prerequisite 7]],MATCH($A93&amp;"Bus Spec",tblAllCourses[Course Code]&amp;tblAllCourses[Type],0),MATCH(G$3,tblAllCourses[[#Headers],[Prerequisite 1]:[Prerequisite 7]],0)))</f>
        <v/>
      </c>
      <c r="H93" s="87" t="str" cm="1">
        <f t="array" ref="H93">IF(INDEX(tblAllCourses[[Prerequisite 1]:[Prerequisite 7]],MATCH($A93&amp;"Bus Spec",tblAllCourses[Course Code]&amp;tblAllCourses[Type],0),MATCH(H$3,tblAllCourses[[#Headers],[Prerequisite 1]:[Prerequisite 7]],0))=0,"",INDEX(tblAllCourses[[Prerequisite 1]:[Prerequisite 7]],MATCH($A93&amp;"Bus Spec",tblAllCourses[Course Code]&amp;tblAllCourses[Type],0),MATCH(H$3,tblAllCourses[[#Headers],[Prerequisite 1]:[Prerequisite 7]],0)))</f>
        <v/>
      </c>
      <c r="I93" s="87" t="str" cm="1">
        <f t="array" ref="I93">IF(INDEX(tblAllCourses[[Prerequisite 1]:[Prerequisite 7]],MATCH($A93&amp;"Bus Spec",tblAllCourses[Course Code]&amp;tblAllCourses[Type],0),MATCH(I$3,tblAllCourses[[#Headers],[Prerequisite 1]:[Prerequisite 7]],0))=0,"",INDEX(tblAllCourses[[Prerequisite 1]:[Prerequisite 7]],MATCH($A93&amp;"Bus Spec",tblAllCourses[Course Code]&amp;tblAllCourses[Type],0),MATCH(I$3,tblAllCourses[[#Headers],[Prerequisite 1]:[Prerequisite 7]],0)))</f>
        <v/>
      </c>
      <c r="J93" s="87" t="str" cm="1">
        <f t="array" ref="J93">IF(INDEX(tblAllCourses[[Prerequisite 1]:[Prerequisite 7]],MATCH($A93&amp;"Bus Spec",tblAllCourses[Course Code]&amp;tblAllCourses[Type],0),MATCH(J$3,tblAllCourses[[#Headers],[Prerequisite 1]:[Prerequisite 7]],0))=0,"",INDEX(tblAllCourses[[Prerequisite 1]:[Prerequisite 7]],MATCH($A93&amp;"Bus Spec",tblAllCourses[Course Code]&amp;tblAllCourses[Type],0),MATCH(J$3,tblAllCourses[[#Headers],[Prerequisite 1]:[Prerequisite 7]],0)))</f>
        <v/>
      </c>
      <c r="K93" s="109"/>
      <c r="L93" s="9" t="str">
        <f>_xlfn.IFNA(IF(VLOOKUP(INDEX(DIY!$D$8:$D$83,MATCH(A93,DIY!$A$8:$A$83,0)),Tables!$D$2:$E$11,2,FALSE)&gt;=VLOOKUP($C$2,Tables!$D$2:$E$11,2,FALSE),$L$3,""),"")</f>
        <v/>
      </c>
    </row>
    <row r="94" spans="1:12" s="30" customFormat="1" ht="15.75" customHeight="1" x14ac:dyDescent="0.55000000000000004">
      <c r="A94" s="39" t="s">
        <v>412</v>
      </c>
      <c r="B94" s="39" t="s">
        <v>199</v>
      </c>
      <c r="C94" s="9">
        <f>VLOOKUP(A94,tblAllCourses[[Course Code]:[Credits]],3,FALSE)</f>
        <v>3</v>
      </c>
      <c r="D94" s="87" t="str" cm="1">
        <f t="array" ref="D94">IF(INDEX(tblAllCourses[[Prerequisite 1]:[Prerequisite 7]],MATCH($A94&amp;"Bus Spec",tblAllCourses[Course Code]&amp;tblAllCourses[Type],0),MATCH(D$3,tblAllCourses[[#Headers],[Prerequisite 1]:[Prerequisite 7]],0))=0,"",INDEX(tblAllCourses[[Prerequisite 1]:[Prerequisite 7]],MATCH($A94&amp;"Bus Spec",tblAllCourses[Course Code]&amp;tblAllCourses[Type],0),MATCH(D$3,tblAllCourses[[#Headers],[Prerequisite 1]:[Prerequisite 7]],0)))</f>
        <v>BBA2102</v>
      </c>
      <c r="E94" s="87" t="str" cm="1">
        <f t="array" ref="E94">IF(INDEX(tblAllCourses[[Prerequisite 1]:[Prerequisite 7]],MATCH($A94&amp;"Bus Spec",tblAllCourses[Course Code]&amp;tblAllCourses[Type],0),MATCH(E$3,tblAllCourses[[#Headers],[Prerequisite 1]:[Prerequisite 7]],0))=0,"",INDEX(tblAllCourses[[Prerequisite 1]:[Prerequisite 7]],MATCH($A94&amp;"Bus Spec",tblAllCourses[Course Code]&amp;tblAllCourses[Type],0),MATCH(E$3,tblAllCourses[[#Headers],[Prerequisite 1]:[Prerequisite 7]],0)))</f>
        <v/>
      </c>
      <c r="F94" s="87" t="str" cm="1">
        <f t="array" ref="F94">IF(INDEX(tblAllCourses[[Prerequisite 1]:[Prerequisite 7]],MATCH($A94&amp;"Bus Spec",tblAllCourses[Course Code]&amp;tblAllCourses[Type],0),MATCH(F$3,tblAllCourses[[#Headers],[Prerequisite 1]:[Prerequisite 7]],0))=0,"",INDEX(tblAllCourses[[Prerequisite 1]:[Prerequisite 7]],MATCH($A94&amp;"Bus Spec",tblAllCourses[Course Code]&amp;tblAllCourses[Type],0),MATCH(F$3,tblAllCourses[[#Headers],[Prerequisite 1]:[Prerequisite 7]],0)))</f>
        <v/>
      </c>
      <c r="G94" s="87" t="str" cm="1">
        <f t="array" ref="G94">IF(INDEX(tblAllCourses[[Prerequisite 1]:[Prerequisite 7]],MATCH($A94&amp;"Bus Spec",tblAllCourses[Course Code]&amp;tblAllCourses[Type],0),MATCH(G$3,tblAllCourses[[#Headers],[Prerequisite 1]:[Prerequisite 7]],0))=0,"",INDEX(tblAllCourses[[Prerequisite 1]:[Prerequisite 7]],MATCH($A94&amp;"Bus Spec",tblAllCourses[Course Code]&amp;tblAllCourses[Type],0),MATCH(G$3,tblAllCourses[[#Headers],[Prerequisite 1]:[Prerequisite 7]],0)))</f>
        <v/>
      </c>
      <c r="H94" s="87" t="str" cm="1">
        <f t="array" ref="H94">IF(INDEX(tblAllCourses[[Prerequisite 1]:[Prerequisite 7]],MATCH($A94&amp;"Bus Spec",tblAllCourses[Course Code]&amp;tblAllCourses[Type],0),MATCH(H$3,tblAllCourses[[#Headers],[Prerequisite 1]:[Prerequisite 7]],0))=0,"",INDEX(tblAllCourses[[Prerequisite 1]:[Prerequisite 7]],MATCH($A94&amp;"Bus Spec",tblAllCourses[Course Code]&amp;tblAllCourses[Type],0),MATCH(H$3,tblAllCourses[[#Headers],[Prerequisite 1]:[Prerequisite 7]],0)))</f>
        <v/>
      </c>
      <c r="I94" s="87" t="str" cm="1">
        <f t="array" ref="I94">IF(INDEX(tblAllCourses[[Prerequisite 1]:[Prerequisite 7]],MATCH($A94&amp;"Bus Spec",tblAllCourses[Course Code]&amp;tblAllCourses[Type],0),MATCH(I$3,tblAllCourses[[#Headers],[Prerequisite 1]:[Prerequisite 7]],0))=0,"",INDEX(tblAllCourses[[Prerequisite 1]:[Prerequisite 7]],MATCH($A94&amp;"Bus Spec",tblAllCourses[Course Code]&amp;tblAllCourses[Type],0),MATCH(I$3,tblAllCourses[[#Headers],[Prerequisite 1]:[Prerequisite 7]],0)))</f>
        <v/>
      </c>
      <c r="J94" s="87" t="str" cm="1">
        <f t="array" ref="J94">IF(INDEX(tblAllCourses[[Prerequisite 1]:[Prerequisite 7]],MATCH($A94&amp;"Bus Spec",tblAllCourses[Course Code]&amp;tblAllCourses[Type],0),MATCH(J$3,tblAllCourses[[#Headers],[Prerequisite 1]:[Prerequisite 7]],0))=0,"",INDEX(tblAllCourses[[Prerequisite 1]:[Prerequisite 7]],MATCH($A94&amp;"Bus Spec",tblAllCourses[Course Code]&amp;tblAllCourses[Type],0),MATCH(J$3,tblAllCourses[[#Headers],[Prerequisite 1]:[Prerequisite 7]],0)))</f>
        <v/>
      </c>
      <c r="K94" s="109"/>
      <c r="L94" s="9" t="str">
        <f>_xlfn.IFNA(IF(VLOOKUP(INDEX(DIY!$D$8:$D$83,MATCH(A94,DIY!$A$8:$A$83,0)),Tables!$D$2:$E$11,2,FALSE)&gt;=VLOOKUP($C$2,Tables!$D$2:$E$11,2,FALSE),$L$3,""),"")</f>
        <v/>
      </c>
    </row>
    <row r="95" spans="1:12" s="30" customFormat="1" ht="15.75" customHeight="1" x14ac:dyDescent="0.55000000000000004">
      <c r="A95" s="39" t="s">
        <v>411</v>
      </c>
      <c r="B95" s="39" t="s">
        <v>200</v>
      </c>
      <c r="C95" s="9">
        <f>VLOOKUP(A95,tblAllCourses[[Course Code]:[Credits]],3,FALSE)</f>
        <v>3</v>
      </c>
      <c r="D95" s="87" t="str" cm="1">
        <f t="array" ref="D95">IF(INDEX(tblAllCourses[[Prerequisite 1]:[Prerequisite 7]],MATCH($A95&amp;"Bus Spec",tblAllCourses[Course Code]&amp;tblAllCourses[Type],0),MATCH(D$3,tblAllCourses[[#Headers],[Prerequisite 1]:[Prerequisite 7]],0))=0,"",INDEX(tblAllCourses[[Prerequisite 1]:[Prerequisite 7]],MATCH($A95&amp;"Bus Spec",tblAllCourses[Course Code]&amp;tblAllCourses[Type],0),MATCH(D$3,tblAllCourses[[#Headers],[Prerequisite 1]:[Prerequisite 7]],0)))</f>
        <v>BSC3201</v>
      </c>
      <c r="E95" s="87" t="str" cm="1">
        <f t="array" ref="E95">IF(INDEX(tblAllCourses[[Prerequisite 1]:[Prerequisite 7]],MATCH($A95&amp;"Bus Spec",tblAllCourses[Course Code]&amp;tblAllCourses[Type],0),MATCH(E$3,tblAllCourses[[#Headers],[Prerequisite 1]:[Prerequisite 7]],0))=0,"",INDEX(tblAllCourses[[Prerequisite 1]:[Prerequisite 7]],MATCH($A95&amp;"Bus Spec",tblAllCourses[Course Code]&amp;tblAllCourses[Type],0),MATCH(E$3,tblAllCourses[[#Headers],[Prerequisite 1]:[Prerequisite 7]],0)))</f>
        <v/>
      </c>
      <c r="F95" s="87" t="str" cm="1">
        <f t="array" ref="F95">IF(INDEX(tblAllCourses[[Prerequisite 1]:[Prerequisite 7]],MATCH($A95&amp;"Bus Spec",tblAllCourses[Course Code]&amp;tblAllCourses[Type],0),MATCH(F$3,tblAllCourses[[#Headers],[Prerequisite 1]:[Prerequisite 7]],0))=0,"",INDEX(tblAllCourses[[Prerequisite 1]:[Prerequisite 7]],MATCH($A95&amp;"Bus Spec",tblAllCourses[Course Code]&amp;tblAllCourses[Type],0),MATCH(F$3,tblAllCourses[[#Headers],[Prerequisite 1]:[Prerequisite 7]],0)))</f>
        <v/>
      </c>
      <c r="G95" s="87" t="str" cm="1">
        <f t="array" ref="G95">IF(INDEX(tblAllCourses[[Prerequisite 1]:[Prerequisite 7]],MATCH($A95&amp;"Bus Spec",tblAllCourses[Course Code]&amp;tblAllCourses[Type],0),MATCH(G$3,tblAllCourses[[#Headers],[Prerequisite 1]:[Prerequisite 7]],0))=0,"",INDEX(tblAllCourses[[Prerequisite 1]:[Prerequisite 7]],MATCH($A95&amp;"Bus Spec",tblAllCourses[Course Code]&amp;tblAllCourses[Type],0),MATCH(G$3,tblAllCourses[[#Headers],[Prerequisite 1]:[Prerequisite 7]],0)))</f>
        <v/>
      </c>
      <c r="H95" s="87" t="str" cm="1">
        <f t="array" ref="H95">IF(INDEX(tblAllCourses[[Prerequisite 1]:[Prerequisite 7]],MATCH($A95&amp;"Bus Spec",tblAllCourses[Course Code]&amp;tblAllCourses[Type],0),MATCH(H$3,tblAllCourses[[#Headers],[Prerequisite 1]:[Prerequisite 7]],0))=0,"",INDEX(tblAllCourses[[Prerequisite 1]:[Prerequisite 7]],MATCH($A95&amp;"Bus Spec",tblAllCourses[Course Code]&amp;tblAllCourses[Type],0),MATCH(H$3,tblAllCourses[[#Headers],[Prerequisite 1]:[Prerequisite 7]],0)))</f>
        <v/>
      </c>
      <c r="I95" s="87" t="str" cm="1">
        <f t="array" ref="I95">IF(INDEX(tblAllCourses[[Prerequisite 1]:[Prerequisite 7]],MATCH($A95&amp;"Bus Spec",tblAllCourses[Course Code]&amp;tblAllCourses[Type],0),MATCH(I$3,tblAllCourses[[#Headers],[Prerequisite 1]:[Prerequisite 7]],0))=0,"",INDEX(tblAllCourses[[Prerequisite 1]:[Prerequisite 7]],MATCH($A95&amp;"Bus Spec",tblAllCourses[Course Code]&amp;tblAllCourses[Type],0),MATCH(I$3,tblAllCourses[[#Headers],[Prerequisite 1]:[Prerequisite 7]],0)))</f>
        <v/>
      </c>
      <c r="J95" s="87" t="str" cm="1">
        <f t="array" ref="J95">IF(INDEX(tblAllCourses[[Prerequisite 1]:[Prerequisite 7]],MATCH($A95&amp;"Bus Spec",tblAllCourses[Course Code]&amp;tblAllCourses[Type],0),MATCH(J$3,tblAllCourses[[#Headers],[Prerequisite 1]:[Prerequisite 7]],0))=0,"",INDEX(tblAllCourses[[Prerequisite 1]:[Prerequisite 7]],MATCH($A95&amp;"Bus Spec",tblAllCourses[Course Code]&amp;tblAllCourses[Type],0),MATCH(J$3,tblAllCourses[[#Headers],[Prerequisite 1]:[Prerequisite 7]],0)))</f>
        <v/>
      </c>
      <c r="K95" s="109"/>
      <c r="L95" s="9" t="str">
        <f>_xlfn.IFNA(IF(VLOOKUP(INDEX(DIY!$D$8:$D$83,MATCH(A95,DIY!$A$8:$A$83,0)),Tables!$D$2:$E$11,2,FALSE)&gt;=VLOOKUP($C$2,Tables!$D$2:$E$11,2,FALSE),$L$3,""),"")</f>
        <v/>
      </c>
    </row>
    <row r="96" spans="1:12" s="30" customFormat="1" ht="15.75" customHeight="1" x14ac:dyDescent="0.55000000000000004">
      <c r="A96" s="39" t="s">
        <v>414</v>
      </c>
      <c r="B96" s="39" t="s">
        <v>201</v>
      </c>
      <c r="C96" s="9">
        <f>VLOOKUP(A96,tblAllCourses[[Course Code]:[Credits]],3,FALSE)</f>
        <v>3</v>
      </c>
      <c r="D96" s="87" t="str" cm="1">
        <f t="array" ref="D96">IF(INDEX(tblAllCourses[[Prerequisite 1]:[Prerequisite 7]],MATCH($A96&amp;"Bus Spec",tblAllCourses[Course Code]&amp;tblAllCourses[Type],0),MATCH(D$3,tblAllCourses[[#Headers],[Prerequisite 1]:[Prerequisite 7]],0))=0,"",INDEX(tblAllCourses[[Prerequisite 1]:[Prerequisite 7]],MATCH($A96&amp;"Bus Spec",tblAllCourses[Course Code]&amp;tblAllCourses[Type],0),MATCH(D$3,tblAllCourses[[#Headers],[Prerequisite 1]:[Prerequisite 7]],0)))</f>
        <v>BSC3201</v>
      </c>
      <c r="E96" s="87" t="str" cm="1">
        <f t="array" ref="E96">IF(INDEX(tblAllCourses[[Prerequisite 1]:[Prerequisite 7]],MATCH($A96&amp;"Bus Spec",tblAllCourses[Course Code]&amp;tblAllCourses[Type],0),MATCH(E$3,tblAllCourses[[#Headers],[Prerequisite 1]:[Prerequisite 7]],0))=0,"",INDEX(tblAllCourses[[Prerequisite 1]:[Prerequisite 7]],MATCH($A96&amp;"Bus Spec",tblAllCourses[Course Code]&amp;tblAllCourses[Type],0),MATCH(E$3,tblAllCourses[[#Headers],[Prerequisite 1]:[Prerequisite 7]],0)))</f>
        <v/>
      </c>
      <c r="F96" s="87" t="str" cm="1">
        <f t="array" ref="F96">IF(INDEX(tblAllCourses[[Prerequisite 1]:[Prerequisite 7]],MATCH($A96&amp;"Bus Spec",tblAllCourses[Course Code]&amp;tblAllCourses[Type],0),MATCH(F$3,tblAllCourses[[#Headers],[Prerequisite 1]:[Prerequisite 7]],0))=0,"",INDEX(tblAllCourses[[Prerequisite 1]:[Prerequisite 7]],MATCH($A96&amp;"Bus Spec",tblAllCourses[Course Code]&amp;tblAllCourses[Type],0),MATCH(F$3,tblAllCourses[[#Headers],[Prerequisite 1]:[Prerequisite 7]],0)))</f>
        <v/>
      </c>
      <c r="G96" s="87" t="str" cm="1">
        <f t="array" ref="G96">IF(INDEX(tblAllCourses[[Prerequisite 1]:[Prerequisite 7]],MATCH($A96&amp;"Bus Spec",tblAllCourses[Course Code]&amp;tblAllCourses[Type],0),MATCH(G$3,tblAllCourses[[#Headers],[Prerequisite 1]:[Prerequisite 7]],0))=0,"",INDEX(tblAllCourses[[Prerequisite 1]:[Prerequisite 7]],MATCH($A96&amp;"Bus Spec",tblAllCourses[Course Code]&amp;tblAllCourses[Type],0),MATCH(G$3,tblAllCourses[[#Headers],[Prerequisite 1]:[Prerequisite 7]],0)))</f>
        <v/>
      </c>
      <c r="H96" s="87" t="str" cm="1">
        <f t="array" ref="H96">IF(INDEX(tblAllCourses[[Prerequisite 1]:[Prerequisite 7]],MATCH($A96&amp;"Bus Spec",tblAllCourses[Course Code]&amp;tblAllCourses[Type],0),MATCH(H$3,tblAllCourses[[#Headers],[Prerequisite 1]:[Prerequisite 7]],0))=0,"",INDEX(tblAllCourses[[Prerequisite 1]:[Prerequisite 7]],MATCH($A96&amp;"Bus Spec",tblAllCourses[Course Code]&amp;tblAllCourses[Type],0),MATCH(H$3,tblAllCourses[[#Headers],[Prerequisite 1]:[Prerequisite 7]],0)))</f>
        <v/>
      </c>
      <c r="I96" s="87" t="str" cm="1">
        <f t="array" ref="I96">IF(INDEX(tblAllCourses[[Prerequisite 1]:[Prerequisite 7]],MATCH($A96&amp;"Bus Spec",tblAllCourses[Course Code]&amp;tblAllCourses[Type],0),MATCH(I$3,tblAllCourses[[#Headers],[Prerequisite 1]:[Prerequisite 7]],0))=0,"",INDEX(tblAllCourses[[Prerequisite 1]:[Prerequisite 7]],MATCH($A96&amp;"Bus Spec",tblAllCourses[Course Code]&amp;tblAllCourses[Type],0),MATCH(I$3,tblAllCourses[[#Headers],[Prerequisite 1]:[Prerequisite 7]],0)))</f>
        <v/>
      </c>
      <c r="J96" s="87" t="str" cm="1">
        <f t="array" ref="J96">IF(INDEX(tblAllCourses[[Prerequisite 1]:[Prerequisite 7]],MATCH($A96&amp;"Bus Spec",tblAllCourses[Course Code]&amp;tblAllCourses[Type],0),MATCH(J$3,tblAllCourses[[#Headers],[Prerequisite 1]:[Prerequisite 7]],0))=0,"",INDEX(tblAllCourses[[Prerequisite 1]:[Prerequisite 7]],MATCH($A96&amp;"Bus Spec",tblAllCourses[Course Code]&amp;tblAllCourses[Type],0),MATCH(J$3,tblAllCourses[[#Headers],[Prerequisite 1]:[Prerequisite 7]],0)))</f>
        <v/>
      </c>
      <c r="K96" s="109"/>
      <c r="L96" s="9" t="str">
        <f>_xlfn.IFNA(IF(VLOOKUP(INDEX(DIY!$D$8:$D$83,MATCH(A96,DIY!$A$8:$A$83,0)),Tables!$D$2:$E$11,2,FALSE)&gt;=VLOOKUP($C$2,Tables!$D$2:$E$11,2,FALSE),$L$3,""),"")</f>
        <v/>
      </c>
    </row>
    <row r="97" spans="1:12" s="30" customFormat="1" ht="15.75" customHeight="1" x14ac:dyDescent="0.55000000000000004">
      <c r="A97" s="39" t="s">
        <v>413</v>
      </c>
      <c r="B97" s="39" t="s">
        <v>202</v>
      </c>
      <c r="C97" s="9">
        <f>VLOOKUP(A97,tblAllCourses[[Course Code]:[Credits]],3,FALSE)</f>
        <v>3</v>
      </c>
      <c r="D97" s="87" t="str" cm="1">
        <f t="array" ref="D97">IF(INDEX(tblAllCourses[[Prerequisite 1]:[Prerequisite 7]],MATCH($A97&amp;"Bus Spec",tblAllCourses[Course Code]&amp;tblAllCourses[Type],0),MATCH(D$3,tblAllCourses[[#Headers],[Prerequisite 1]:[Prerequisite 7]],0))=0,"",INDEX(tblAllCourses[[Prerequisite 1]:[Prerequisite 7]],MATCH($A97&amp;"Bus Spec",tblAllCourses[Course Code]&amp;tblAllCourses[Type],0),MATCH(D$3,tblAllCourses[[#Headers],[Prerequisite 1]:[Prerequisite 7]],0)))</f>
        <v>BSC3201</v>
      </c>
      <c r="E97" s="87" t="str" cm="1">
        <f t="array" ref="E97">IF(INDEX(tblAllCourses[[Prerequisite 1]:[Prerequisite 7]],MATCH($A97&amp;"Bus Spec",tblAllCourses[Course Code]&amp;tblAllCourses[Type],0),MATCH(E$3,tblAllCourses[[#Headers],[Prerequisite 1]:[Prerequisite 7]],0))=0,"",INDEX(tblAllCourses[[Prerequisite 1]:[Prerequisite 7]],MATCH($A97&amp;"Bus Spec",tblAllCourses[Course Code]&amp;tblAllCourses[Type],0),MATCH(E$3,tblAllCourses[[#Headers],[Prerequisite 1]:[Prerequisite 7]],0)))</f>
        <v/>
      </c>
      <c r="F97" s="87" t="str" cm="1">
        <f t="array" ref="F97">IF(INDEX(tblAllCourses[[Prerequisite 1]:[Prerequisite 7]],MATCH($A97&amp;"Bus Spec",tblAllCourses[Course Code]&amp;tblAllCourses[Type],0),MATCH(F$3,tblAllCourses[[#Headers],[Prerequisite 1]:[Prerequisite 7]],0))=0,"",INDEX(tblAllCourses[[Prerequisite 1]:[Prerequisite 7]],MATCH($A97&amp;"Bus Spec",tblAllCourses[Course Code]&amp;tblAllCourses[Type],0),MATCH(F$3,tblAllCourses[[#Headers],[Prerequisite 1]:[Prerequisite 7]],0)))</f>
        <v/>
      </c>
      <c r="G97" s="87" t="str" cm="1">
        <f t="array" ref="G97">IF(INDEX(tblAllCourses[[Prerequisite 1]:[Prerequisite 7]],MATCH($A97&amp;"Bus Spec",tblAllCourses[Course Code]&amp;tblAllCourses[Type],0),MATCH(G$3,tblAllCourses[[#Headers],[Prerequisite 1]:[Prerequisite 7]],0))=0,"",INDEX(tblAllCourses[[Prerequisite 1]:[Prerequisite 7]],MATCH($A97&amp;"Bus Spec",tblAllCourses[Course Code]&amp;tblAllCourses[Type],0),MATCH(G$3,tblAllCourses[[#Headers],[Prerequisite 1]:[Prerequisite 7]],0)))</f>
        <v/>
      </c>
      <c r="H97" s="87" t="str" cm="1">
        <f t="array" ref="H97">IF(INDEX(tblAllCourses[[Prerequisite 1]:[Prerequisite 7]],MATCH($A97&amp;"Bus Spec",tblAllCourses[Course Code]&amp;tblAllCourses[Type],0),MATCH(H$3,tblAllCourses[[#Headers],[Prerequisite 1]:[Prerequisite 7]],0))=0,"",INDEX(tblAllCourses[[Prerequisite 1]:[Prerequisite 7]],MATCH($A97&amp;"Bus Spec",tblAllCourses[Course Code]&amp;tblAllCourses[Type],0),MATCH(H$3,tblAllCourses[[#Headers],[Prerequisite 1]:[Prerequisite 7]],0)))</f>
        <v/>
      </c>
      <c r="I97" s="87" t="str" cm="1">
        <f t="array" ref="I97">IF(INDEX(tblAllCourses[[Prerequisite 1]:[Prerequisite 7]],MATCH($A97&amp;"Bus Spec",tblAllCourses[Course Code]&amp;tblAllCourses[Type],0),MATCH(I$3,tblAllCourses[[#Headers],[Prerequisite 1]:[Prerequisite 7]],0))=0,"",INDEX(tblAllCourses[[Prerequisite 1]:[Prerequisite 7]],MATCH($A97&amp;"Bus Spec",tblAllCourses[Course Code]&amp;tblAllCourses[Type],0),MATCH(I$3,tblAllCourses[[#Headers],[Prerequisite 1]:[Prerequisite 7]],0)))</f>
        <v/>
      </c>
      <c r="J97" s="87" t="str" cm="1">
        <f t="array" ref="J97">IF(INDEX(tblAllCourses[[Prerequisite 1]:[Prerequisite 7]],MATCH($A97&amp;"Bus Spec",tblAllCourses[Course Code]&amp;tblAllCourses[Type],0),MATCH(J$3,tblAllCourses[[#Headers],[Prerequisite 1]:[Prerequisite 7]],0))=0,"",INDEX(tblAllCourses[[Prerequisite 1]:[Prerequisite 7]],MATCH($A97&amp;"Bus Spec",tblAllCourses[Course Code]&amp;tblAllCourses[Type],0),MATCH(J$3,tblAllCourses[[#Headers],[Prerequisite 1]:[Prerequisite 7]],0)))</f>
        <v/>
      </c>
      <c r="K97" s="109"/>
      <c r="L97" s="9" t="str">
        <f>_xlfn.IFNA(IF(VLOOKUP(INDEX(DIY!$D$8:$D$83,MATCH(A97,DIY!$A$8:$A$83,0)),Tables!$D$2:$E$11,2,FALSE)&gt;=VLOOKUP($C$2,Tables!$D$2:$E$11,2,FALSE),$L$3,""),"")</f>
        <v/>
      </c>
    </row>
    <row r="98" spans="1:12" s="30" customFormat="1" ht="15.75" customHeight="1" x14ac:dyDescent="0.55000000000000004">
      <c r="A98" s="39" t="s">
        <v>415</v>
      </c>
      <c r="B98" s="39" t="s">
        <v>203</v>
      </c>
      <c r="C98" s="9">
        <f>VLOOKUP(A98,tblAllCourses[[Course Code]:[Credits]],3,FALSE)</f>
        <v>3</v>
      </c>
      <c r="D98" s="87" t="str" cm="1">
        <f t="array" ref="D98">IF(INDEX(tblAllCourses[[Prerequisite 1]:[Prerequisite 7]],MATCH($A98&amp;"Bus Spec",tblAllCourses[Course Code]&amp;tblAllCourses[Type],0),MATCH(D$3,tblAllCourses[[#Headers],[Prerequisite 1]:[Prerequisite 7]],0))=0,"",INDEX(tblAllCourses[[Prerequisite 1]:[Prerequisite 7]],MATCH($A98&amp;"Bus Spec",tblAllCourses[Course Code]&amp;tblAllCourses[Type],0),MATCH(D$3,tblAllCourses[[#Headers],[Prerequisite 1]:[Prerequisite 7]],0)))</f>
        <v>SA2001</v>
      </c>
      <c r="E98" s="87" t="str" cm="1">
        <f t="array" ref="E98">IF(INDEX(tblAllCourses[[Prerequisite 1]:[Prerequisite 7]],MATCH($A98&amp;"Bus Spec",tblAllCourses[Course Code]&amp;tblAllCourses[Type],0),MATCH(E$3,tblAllCourses[[#Headers],[Prerequisite 1]:[Prerequisite 7]],0))=0,"",INDEX(tblAllCourses[[Prerequisite 1]:[Prerequisite 7]],MATCH($A98&amp;"Bus Spec",tblAllCourses[Course Code]&amp;tblAllCourses[Type],0),MATCH(E$3,tblAllCourses[[#Headers],[Prerequisite 1]:[Prerequisite 7]],0)))</f>
        <v/>
      </c>
      <c r="F98" s="87" t="str" cm="1">
        <f t="array" ref="F98">IF(INDEX(tblAllCourses[[Prerequisite 1]:[Prerequisite 7]],MATCH($A98&amp;"Bus Spec",tblAllCourses[Course Code]&amp;tblAllCourses[Type],0),MATCH(F$3,tblAllCourses[[#Headers],[Prerequisite 1]:[Prerequisite 7]],0))=0,"",INDEX(tblAllCourses[[Prerequisite 1]:[Prerequisite 7]],MATCH($A98&amp;"Bus Spec",tblAllCourses[Course Code]&amp;tblAllCourses[Type],0),MATCH(F$3,tblAllCourses[[#Headers],[Prerequisite 1]:[Prerequisite 7]],0)))</f>
        <v/>
      </c>
      <c r="G98" s="87" t="str" cm="1">
        <f t="array" ref="G98">IF(INDEX(tblAllCourses[[Prerequisite 1]:[Prerequisite 7]],MATCH($A98&amp;"Bus Spec",tblAllCourses[Course Code]&amp;tblAllCourses[Type],0),MATCH(G$3,tblAllCourses[[#Headers],[Prerequisite 1]:[Prerequisite 7]],0))=0,"",INDEX(tblAllCourses[[Prerequisite 1]:[Prerequisite 7]],MATCH($A98&amp;"Bus Spec",tblAllCourses[Course Code]&amp;tblAllCourses[Type],0),MATCH(G$3,tblAllCourses[[#Headers],[Prerequisite 1]:[Prerequisite 7]],0)))</f>
        <v/>
      </c>
      <c r="H98" s="87" t="str" cm="1">
        <f t="array" ref="H98">IF(INDEX(tblAllCourses[[Prerequisite 1]:[Prerequisite 7]],MATCH($A98&amp;"Bus Spec",tblAllCourses[Course Code]&amp;tblAllCourses[Type],0),MATCH(H$3,tblAllCourses[[#Headers],[Prerequisite 1]:[Prerequisite 7]],0))=0,"",INDEX(tblAllCourses[[Prerequisite 1]:[Prerequisite 7]],MATCH($A98&amp;"Bus Spec",tblAllCourses[Course Code]&amp;tblAllCourses[Type],0),MATCH(H$3,tblAllCourses[[#Headers],[Prerequisite 1]:[Prerequisite 7]],0)))</f>
        <v/>
      </c>
      <c r="I98" s="87" t="str" cm="1">
        <f t="array" ref="I98">IF(INDEX(tblAllCourses[[Prerequisite 1]:[Prerequisite 7]],MATCH($A98&amp;"Bus Spec",tblAllCourses[Course Code]&amp;tblAllCourses[Type],0),MATCH(I$3,tblAllCourses[[#Headers],[Prerequisite 1]:[Prerequisite 7]],0))=0,"",INDEX(tblAllCourses[[Prerequisite 1]:[Prerequisite 7]],MATCH($A98&amp;"Bus Spec",tblAllCourses[Course Code]&amp;tblAllCourses[Type],0),MATCH(I$3,tblAllCourses[[#Headers],[Prerequisite 1]:[Prerequisite 7]],0)))</f>
        <v/>
      </c>
      <c r="J98" s="87" t="str" cm="1">
        <f t="array" ref="J98">IF(INDEX(tblAllCourses[[Prerequisite 1]:[Prerequisite 7]],MATCH($A98&amp;"Bus Spec",tblAllCourses[Course Code]&amp;tblAllCourses[Type],0),MATCH(J$3,tblAllCourses[[#Headers],[Prerequisite 1]:[Prerequisite 7]],0))=0,"",INDEX(tblAllCourses[[Prerequisite 1]:[Prerequisite 7]],MATCH($A98&amp;"Bus Spec",tblAllCourses[Course Code]&amp;tblAllCourses[Type],0),MATCH(J$3,tblAllCourses[[#Headers],[Prerequisite 1]:[Prerequisite 7]],0)))</f>
        <v/>
      </c>
      <c r="K98" s="109"/>
      <c r="L98" s="9" t="str">
        <f>_xlfn.IFNA(IF(VLOOKUP(INDEX(DIY!$D$8:$D$83,MATCH(A98,DIY!$A$8:$A$83,0)),Tables!$D$2:$E$11,2,FALSE)&gt;=VLOOKUP($C$2,Tables!$D$2:$E$11,2,FALSE),$L$3,""),"")</f>
        <v/>
      </c>
    </row>
    <row r="99" spans="1:12" s="30" customFormat="1" ht="15.75" customHeight="1" x14ac:dyDescent="0.55000000000000004">
      <c r="A99" s="39" t="s">
        <v>417</v>
      </c>
      <c r="B99" s="39" t="s">
        <v>204</v>
      </c>
      <c r="C99" s="9">
        <f>VLOOKUP(A99,tblAllCourses[[Course Code]:[Credits]],3,FALSE)</f>
        <v>3</v>
      </c>
      <c r="D99" s="87" t="str" cm="1">
        <f t="array" ref="D99">IF(INDEX(tblAllCourses[[Prerequisite 1]:[Prerequisite 7]],MATCH($A99&amp;"Bus Spec",tblAllCourses[Course Code]&amp;tblAllCourses[Type],0),MATCH(D$3,tblAllCourses[[#Headers],[Prerequisite 1]:[Prerequisite 7]],0))=0,"",INDEX(tblAllCourses[[Prerequisite 1]:[Prerequisite 7]],MATCH($A99&amp;"Bus Spec",tblAllCourses[Course Code]&amp;tblAllCourses[Type],0),MATCH(D$3,tblAllCourses[[#Headers],[Prerequisite 1]:[Prerequisite 7]],0)))</f>
        <v>BBA2105</v>
      </c>
      <c r="E99" s="87" t="str" cm="1">
        <f t="array" ref="E99">IF(INDEX(tblAllCourses[[Prerequisite 1]:[Prerequisite 7]],MATCH($A99&amp;"Bus Spec",tblAllCourses[Course Code]&amp;tblAllCourses[Type],0),MATCH(E$3,tblAllCourses[[#Headers],[Prerequisite 1]:[Prerequisite 7]],0))=0,"",INDEX(tblAllCourses[[Prerequisite 1]:[Prerequisite 7]],MATCH($A99&amp;"Bus Spec",tblAllCourses[Course Code]&amp;tblAllCourses[Type],0),MATCH(E$3,tblAllCourses[[#Headers],[Prerequisite 1]:[Prerequisite 7]],0)))</f>
        <v/>
      </c>
      <c r="F99" s="87" t="str" cm="1">
        <f t="array" ref="F99">IF(INDEX(tblAllCourses[[Prerequisite 1]:[Prerequisite 7]],MATCH($A99&amp;"Bus Spec",tblAllCourses[Course Code]&amp;tblAllCourses[Type],0),MATCH(F$3,tblAllCourses[[#Headers],[Prerequisite 1]:[Prerequisite 7]],0))=0,"",INDEX(tblAllCourses[[Prerequisite 1]:[Prerequisite 7]],MATCH($A99&amp;"Bus Spec",tblAllCourses[Course Code]&amp;tblAllCourses[Type],0),MATCH(F$3,tblAllCourses[[#Headers],[Prerequisite 1]:[Prerequisite 7]],0)))</f>
        <v/>
      </c>
      <c r="G99" s="87" t="str" cm="1">
        <f t="array" ref="G99">IF(INDEX(tblAllCourses[[Prerequisite 1]:[Prerequisite 7]],MATCH($A99&amp;"Bus Spec",tblAllCourses[Course Code]&amp;tblAllCourses[Type],0),MATCH(G$3,tblAllCourses[[#Headers],[Prerequisite 1]:[Prerequisite 7]],0))=0,"",INDEX(tblAllCourses[[Prerequisite 1]:[Prerequisite 7]],MATCH($A99&amp;"Bus Spec",tblAllCourses[Course Code]&amp;tblAllCourses[Type],0),MATCH(G$3,tblAllCourses[[#Headers],[Prerequisite 1]:[Prerequisite 7]],0)))</f>
        <v/>
      </c>
      <c r="H99" s="87" t="str" cm="1">
        <f t="array" ref="H99">IF(INDEX(tblAllCourses[[Prerequisite 1]:[Prerequisite 7]],MATCH($A99&amp;"Bus Spec",tblAllCourses[Course Code]&amp;tblAllCourses[Type],0),MATCH(H$3,tblAllCourses[[#Headers],[Prerequisite 1]:[Prerequisite 7]],0))=0,"",INDEX(tblAllCourses[[Prerequisite 1]:[Prerequisite 7]],MATCH($A99&amp;"Bus Spec",tblAllCourses[Course Code]&amp;tblAllCourses[Type],0),MATCH(H$3,tblAllCourses[[#Headers],[Prerequisite 1]:[Prerequisite 7]],0)))</f>
        <v/>
      </c>
      <c r="I99" s="87" t="str" cm="1">
        <f t="array" ref="I99">IF(INDEX(tblAllCourses[[Prerequisite 1]:[Prerequisite 7]],MATCH($A99&amp;"Bus Spec",tblAllCourses[Course Code]&amp;tblAllCourses[Type],0),MATCH(I$3,tblAllCourses[[#Headers],[Prerequisite 1]:[Prerequisite 7]],0))=0,"",INDEX(tblAllCourses[[Prerequisite 1]:[Prerequisite 7]],MATCH($A99&amp;"Bus Spec",tblAllCourses[Course Code]&amp;tblAllCourses[Type],0),MATCH(I$3,tblAllCourses[[#Headers],[Prerequisite 1]:[Prerequisite 7]],0)))</f>
        <v/>
      </c>
      <c r="J99" s="87" t="str" cm="1">
        <f t="array" ref="J99">IF(INDEX(tblAllCourses[[Prerequisite 1]:[Prerequisite 7]],MATCH($A99&amp;"Bus Spec",tblAllCourses[Course Code]&amp;tblAllCourses[Type],0),MATCH(J$3,tblAllCourses[[#Headers],[Prerequisite 1]:[Prerequisite 7]],0))=0,"",INDEX(tblAllCourses[[Prerequisite 1]:[Prerequisite 7]],MATCH($A99&amp;"Bus Spec",tblAllCourses[Course Code]&amp;tblAllCourses[Type],0),MATCH(J$3,tblAllCourses[[#Headers],[Prerequisite 1]:[Prerequisite 7]],0)))</f>
        <v/>
      </c>
      <c r="K99" s="109"/>
      <c r="L99" s="9" t="str">
        <f>_xlfn.IFNA(IF(VLOOKUP(INDEX(DIY!$D$8:$D$83,MATCH(A99,DIY!$A$8:$A$83,0)),Tables!$D$2:$E$11,2,FALSE)&gt;=VLOOKUP($C$2,Tables!$D$2:$E$11,2,FALSE),$L$3,""),"")</f>
        <v/>
      </c>
    </row>
    <row r="100" spans="1:12" s="30" customFormat="1" ht="15.75" customHeight="1" x14ac:dyDescent="0.55000000000000004">
      <c r="A100" s="39" t="s">
        <v>416</v>
      </c>
      <c r="B100" s="39" t="s">
        <v>205</v>
      </c>
      <c r="C100" s="9">
        <f>VLOOKUP(A100,tblAllCourses[[Course Code]:[Credits]],3,FALSE)</f>
        <v>3</v>
      </c>
      <c r="D100" s="87" t="str" cm="1">
        <f t="array" ref="D100">IF(INDEX(tblAllCourses[[Prerequisite 1]:[Prerequisite 7]],MATCH($A100&amp;"Bus Spec",tblAllCourses[Course Code]&amp;tblAllCourses[Type],0),MATCH(D$3,tblAllCourses[[#Headers],[Prerequisite 1]:[Prerequisite 7]],0))=0,"",INDEX(tblAllCourses[[Prerequisite 1]:[Prerequisite 7]],MATCH($A100&amp;"Bus Spec",tblAllCourses[Course Code]&amp;tblAllCourses[Type],0),MATCH(D$3,tblAllCourses[[#Headers],[Prerequisite 1]:[Prerequisite 7]],0)))</f>
        <v>BSC3201</v>
      </c>
      <c r="E100" s="87" t="str" cm="1">
        <f t="array" ref="E100">IF(INDEX(tblAllCourses[[Prerequisite 1]:[Prerequisite 7]],MATCH($A100&amp;"Bus Spec",tblAllCourses[Course Code]&amp;tblAllCourses[Type],0),MATCH(E$3,tblAllCourses[[#Headers],[Prerequisite 1]:[Prerequisite 7]],0))=0,"",INDEX(tblAllCourses[[Prerequisite 1]:[Prerequisite 7]],MATCH($A100&amp;"Bus Spec",tblAllCourses[Course Code]&amp;tblAllCourses[Type],0),MATCH(E$3,tblAllCourses[[#Headers],[Prerequisite 1]:[Prerequisite 7]],0)))</f>
        <v/>
      </c>
      <c r="F100" s="87" t="str" cm="1">
        <f t="array" ref="F100">IF(INDEX(tblAllCourses[[Prerequisite 1]:[Prerequisite 7]],MATCH($A100&amp;"Bus Spec",tblAllCourses[Course Code]&amp;tblAllCourses[Type],0),MATCH(F$3,tblAllCourses[[#Headers],[Prerequisite 1]:[Prerequisite 7]],0))=0,"",INDEX(tblAllCourses[[Prerequisite 1]:[Prerequisite 7]],MATCH($A100&amp;"Bus Spec",tblAllCourses[Course Code]&amp;tblAllCourses[Type],0),MATCH(F$3,tblAllCourses[[#Headers],[Prerequisite 1]:[Prerequisite 7]],0)))</f>
        <v/>
      </c>
      <c r="G100" s="87" t="str" cm="1">
        <f t="array" ref="G100">IF(INDEX(tblAllCourses[[Prerequisite 1]:[Prerequisite 7]],MATCH($A100&amp;"Bus Spec",tblAllCourses[Course Code]&amp;tblAllCourses[Type],0),MATCH(G$3,tblAllCourses[[#Headers],[Prerequisite 1]:[Prerequisite 7]],0))=0,"",INDEX(tblAllCourses[[Prerequisite 1]:[Prerequisite 7]],MATCH($A100&amp;"Bus Spec",tblAllCourses[Course Code]&amp;tblAllCourses[Type],0),MATCH(G$3,tblAllCourses[[#Headers],[Prerequisite 1]:[Prerequisite 7]],0)))</f>
        <v/>
      </c>
      <c r="H100" s="87" t="str" cm="1">
        <f t="array" ref="H100">IF(INDEX(tblAllCourses[[Prerequisite 1]:[Prerequisite 7]],MATCH($A100&amp;"Bus Spec",tblAllCourses[Course Code]&amp;tblAllCourses[Type],0),MATCH(H$3,tblAllCourses[[#Headers],[Prerequisite 1]:[Prerequisite 7]],0))=0,"",INDEX(tblAllCourses[[Prerequisite 1]:[Prerequisite 7]],MATCH($A100&amp;"Bus Spec",tblAllCourses[Course Code]&amp;tblAllCourses[Type],0),MATCH(H$3,tblAllCourses[[#Headers],[Prerequisite 1]:[Prerequisite 7]],0)))</f>
        <v/>
      </c>
      <c r="I100" s="87" t="str" cm="1">
        <f t="array" ref="I100">IF(INDEX(tblAllCourses[[Prerequisite 1]:[Prerequisite 7]],MATCH($A100&amp;"Bus Spec",tblAllCourses[Course Code]&amp;tblAllCourses[Type],0),MATCH(I$3,tblAllCourses[[#Headers],[Prerequisite 1]:[Prerequisite 7]],0))=0,"",INDEX(tblAllCourses[[Prerequisite 1]:[Prerequisite 7]],MATCH($A100&amp;"Bus Spec",tblAllCourses[Course Code]&amp;tblAllCourses[Type],0),MATCH(I$3,tblAllCourses[[#Headers],[Prerequisite 1]:[Prerequisite 7]],0)))</f>
        <v/>
      </c>
      <c r="J100" s="87" t="str" cm="1">
        <f t="array" ref="J100">IF(INDEX(tblAllCourses[[Prerequisite 1]:[Prerequisite 7]],MATCH($A100&amp;"Bus Spec",tblAllCourses[Course Code]&amp;tblAllCourses[Type],0),MATCH(J$3,tblAllCourses[[#Headers],[Prerequisite 1]:[Prerequisite 7]],0))=0,"",INDEX(tblAllCourses[[Prerequisite 1]:[Prerequisite 7]],MATCH($A100&amp;"Bus Spec",tblAllCourses[Course Code]&amp;tblAllCourses[Type],0),MATCH(J$3,tblAllCourses[[#Headers],[Prerequisite 1]:[Prerequisite 7]],0)))</f>
        <v/>
      </c>
      <c r="K100" s="109"/>
      <c r="L100" s="9" t="str">
        <f>_xlfn.IFNA(IF(VLOOKUP(INDEX(DIY!$D$8:$D$83,MATCH(A100,DIY!$A$8:$A$83,0)),Tables!$D$2:$E$11,2,FALSE)&gt;=VLOOKUP($C$2,Tables!$D$2:$E$11,2,FALSE),$L$3,""),"")</f>
        <v/>
      </c>
    </row>
    <row r="101" spans="1:12" s="30" customFormat="1" ht="15.75" customHeight="1" x14ac:dyDescent="0.55000000000000004">
      <c r="A101" s="39" t="s">
        <v>419</v>
      </c>
      <c r="B101" s="39" t="s">
        <v>206</v>
      </c>
      <c r="C101" s="9">
        <f>VLOOKUP(A101,tblAllCourses[[Course Code]:[Credits]],3,FALSE)</f>
        <v>3</v>
      </c>
      <c r="D101" s="87" cm="1">
        <f t="array" ref="D101">IF(INDEX(tblAllCourses[[Prerequisite 1]:[Prerequisite 7]],MATCH($A101&amp;"Bus Spec",tblAllCourses[Course Code]&amp;tblAllCourses[Type],0),MATCH(D$3,tblAllCourses[[#Headers],[Prerequisite 1]:[Prerequisite 7]],0))=0,"",INDEX(tblAllCourses[[Prerequisite 1]:[Prerequisite 7]],MATCH($A101&amp;"Bus Spec",tblAllCourses[Course Code]&amp;tblAllCourses[Type],0),MATCH(D$3,tblAllCourses[[#Headers],[Prerequisite 1]:[Prerequisite 7]],0)))</f>
        <v>118</v>
      </c>
      <c r="E101" s="87" t="str" cm="1">
        <f t="array" ref="E101">IF(INDEX(tblAllCourses[[Prerequisite 1]:[Prerequisite 7]],MATCH($A101&amp;"Bus Spec",tblAllCourses[Course Code]&amp;tblAllCourses[Type],0),MATCH(E$3,tblAllCourses[[#Headers],[Prerequisite 1]:[Prerequisite 7]],0))=0,"",INDEX(tblAllCourses[[Prerequisite 1]:[Prerequisite 7]],MATCH($A101&amp;"Bus Spec",tblAllCourses[Course Code]&amp;tblAllCourses[Type],0),MATCH(E$3,tblAllCourses[[#Headers],[Prerequisite 1]:[Prerequisite 7]],0)))</f>
        <v>Senior Standing</v>
      </c>
      <c r="F101" s="87" t="str" cm="1">
        <f t="array" ref="F101">IF(INDEX(tblAllCourses[[Prerequisite 1]:[Prerequisite 7]],MATCH($A101&amp;"Bus Spec",tblAllCourses[Course Code]&amp;tblAllCourses[Type],0),MATCH(F$3,tblAllCourses[[#Headers],[Prerequisite 1]:[Prerequisite 7]],0))=0,"",INDEX(tblAllCourses[[Prerequisite 1]:[Prerequisite 7]],MATCH($A101&amp;"Bus Spec",tblAllCourses[Course Code]&amp;tblAllCourses[Type],0),MATCH(F$3,tblAllCourses[[#Headers],[Prerequisite 1]:[Prerequisite 7]],0)))</f>
        <v/>
      </c>
      <c r="G101" s="87" t="str" cm="1">
        <f t="array" ref="G101">IF(INDEX(tblAllCourses[[Prerequisite 1]:[Prerequisite 7]],MATCH($A101&amp;"Bus Spec",tblAllCourses[Course Code]&amp;tblAllCourses[Type],0),MATCH(G$3,tblAllCourses[[#Headers],[Prerequisite 1]:[Prerequisite 7]],0))=0,"",INDEX(tblAllCourses[[Prerequisite 1]:[Prerequisite 7]],MATCH($A101&amp;"Bus Spec",tblAllCourses[Course Code]&amp;tblAllCourses[Type],0),MATCH(G$3,tblAllCourses[[#Headers],[Prerequisite 1]:[Prerequisite 7]],0)))</f>
        <v/>
      </c>
      <c r="H101" s="87" t="str" cm="1">
        <f t="array" ref="H101">IF(INDEX(tblAllCourses[[Prerequisite 1]:[Prerequisite 7]],MATCH($A101&amp;"Bus Spec",tblAllCourses[Course Code]&amp;tblAllCourses[Type],0),MATCH(H$3,tblAllCourses[[#Headers],[Prerequisite 1]:[Prerequisite 7]],0))=0,"",INDEX(tblAllCourses[[Prerequisite 1]:[Prerequisite 7]],MATCH($A101&amp;"Bus Spec",tblAllCourses[Course Code]&amp;tblAllCourses[Type],0),MATCH(H$3,tblAllCourses[[#Headers],[Prerequisite 1]:[Prerequisite 7]],0)))</f>
        <v/>
      </c>
      <c r="I101" s="87" t="str" cm="1">
        <f t="array" ref="I101">IF(INDEX(tblAllCourses[[Prerequisite 1]:[Prerequisite 7]],MATCH($A101&amp;"Bus Spec",tblAllCourses[Course Code]&amp;tblAllCourses[Type],0),MATCH(I$3,tblAllCourses[[#Headers],[Prerequisite 1]:[Prerequisite 7]],0))=0,"",INDEX(tblAllCourses[[Prerequisite 1]:[Prerequisite 7]],MATCH($A101&amp;"Bus Spec",tblAllCourses[Course Code]&amp;tblAllCourses[Type],0),MATCH(I$3,tblAllCourses[[#Headers],[Prerequisite 1]:[Prerequisite 7]],0)))</f>
        <v/>
      </c>
      <c r="J101" s="87" t="str" cm="1">
        <f t="array" ref="J101">IF(INDEX(tblAllCourses[[Prerequisite 1]:[Prerequisite 7]],MATCH($A101&amp;"Bus Spec",tblAllCourses[Course Code]&amp;tblAllCourses[Type],0),MATCH(J$3,tblAllCourses[[#Headers],[Prerequisite 1]:[Prerequisite 7]],0))=0,"",INDEX(tblAllCourses[[Prerequisite 1]:[Prerequisite 7]],MATCH($A101&amp;"Bus Spec",tblAllCourses[Course Code]&amp;tblAllCourses[Type],0),MATCH(J$3,tblAllCourses[[#Headers],[Prerequisite 1]:[Prerequisite 7]],0)))</f>
        <v/>
      </c>
      <c r="K101" s="109"/>
      <c r="L101" s="9" t="str">
        <f>_xlfn.IFNA(IF(VLOOKUP(INDEX(DIY!$D$8:$D$83,MATCH(A101,DIY!$A$8:$A$83,0)),Tables!$D$2:$E$11,2,FALSE)&gt;=VLOOKUP($C$2,Tables!$D$2:$E$11,2,FALSE),$L$3,""),"")</f>
        <v/>
      </c>
    </row>
    <row r="102" spans="1:12" s="30" customFormat="1" ht="15.75" customHeight="1" x14ac:dyDescent="0.55000000000000004">
      <c r="A102" s="39" t="s">
        <v>418</v>
      </c>
      <c r="B102" s="39" t="s">
        <v>207</v>
      </c>
      <c r="C102" s="9">
        <f>VLOOKUP(A102,tblAllCourses[[Course Code]:[Credits]],3,FALSE)</f>
        <v>3</v>
      </c>
      <c r="D102" s="87" cm="1">
        <f t="array" ref="D102">IF(INDEX(tblAllCourses[[Prerequisite 1]:[Prerequisite 7]],MATCH($A102&amp;"Bus Spec",tblAllCourses[Course Code]&amp;tblAllCourses[Type],0),MATCH(D$3,tblAllCourses[[#Headers],[Prerequisite 1]:[Prerequisite 7]],0))=0,"",INDEX(tblAllCourses[[Prerequisite 1]:[Prerequisite 7]],MATCH($A102&amp;"Bus Spec",tblAllCourses[Course Code]&amp;tblAllCourses[Type],0),MATCH(D$3,tblAllCourses[[#Headers],[Prerequisite 1]:[Prerequisite 7]],0)))</f>
        <v>118</v>
      </c>
      <c r="E102" s="87" t="str" cm="1">
        <f t="array" ref="E102">IF(INDEX(tblAllCourses[[Prerequisite 1]:[Prerequisite 7]],MATCH($A102&amp;"Bus Spec",tblAllCourses[Course Code]&amp;tblAllCourses[Type],0),MATCH(E$3,tblAllCourses[[#Headers],[Prerequisite 1]:[Prerequisite 7]],0))=0,"",INDEX(tblAllCourses[[Prerequisite 1]:[Prerequisite 7]],MATCH($A102&amp;"Bus Spec",tblAllCourses[Course Code]&amp;tblAllCourses[Type],0),MATCH(E$3,tblAllCourses[[#Headers],[Prerequisite 1]:[Prerequisite 7]],0)))</f>
        <v>Senior Standing</v>
      </c>
      <c r="F102" s="87" t="str" cm="1">
        <f t="array" ref="F102">IF(INDEX(tblAllCourses[[Prerequisite 1]:[Prerequisite 7]],MATCH($A102&amp;"Bus Spec",tblAllCourses[Course Code]&amp;tblAllCourses[Type],0),MATCH(F$3,tblAllCourses[[#Headers],[Prerequisite 1]:[Prerequisite 7]],0))=0,"",INDEX(tblAllCourses[[Prerequisite 1]:[Prerequisite 7]],MATCH($A102&amp;"Bus Spec",tblAllCourses[Course Code]&amp;tblAllCourses[Type],0),MATCH(F$3,tblAllCourses[[#Headers],[Prerequisite 1]:[Prerequisite 7]],0)))</f>
        <v/>
      </c>
      <c r="G102" s="87" t="str" cm="1">
        <f t="array" ref="G102">IF(INDEX(tblAllCourses[[Prerequisite 1]:[Prerequisite 7]],MATCH($A102&amp;"Bus Spec",tblAllCourses[Course Code]&amp;tblAllCourses[Type],0),MATCH(G$3,tblAllCourses[[#Headers],[Prerequisite 1]:[Prerequisite 7]],0))=0,"",INDEX(tblAllCourses[[Prerequisite 1]:[Prerequisite 7]],MATCH($A102&amp;"Bus Spec",tblAllCourses[Course Code]&amp;tblAllCourses[Type],0),MATCH(G$3,tblAllCourses[[#Headers],[Prerequisite 1]:[Prerequisite 7]],0)))</f>
        <v/>
      </c>
      <c r="H102" s="87" t="str" cm="1">
        <f t="array" ref="H102">IF(INDEX(tblAllCourses[[Prerequisite 1]:[Prerequisite 7]],MATCH($A102&amp;"Bus Spec",tblAllCourses[Course Code]&amp;tblAllCourses[Type],0),MATCH(H$3,tblAllCourses[[#Headers],[Prerequisite 1]:[Prerequisite 7]],0))=0,"",INDEX(tblAllCourses[[Prerequisite 1]:[Prerequisite 7]],MATCH($A102&amp;"Bus Spec",tblAllCourses[Course Code]&amp;tblAllCourses[Type],0),MATCH(H$3,tblAllCourses[[#Headers],[Prerequisite 1]:[Prerequisite 7]],0)))</f>
        <v/>
      </c>
      <c r="I102" s="87" t="str" cm="1">
        <f t="array" ref="I102">IF(INDEX(tblAllCourses[[Prerequisite 1]:[Prerequisite 7]],MATCH($A102&amp;"Bus Spec",tblAllCourses[Course Code]&amp;tblAllCourses[Type],0),MATCH(I$3,tblAllCourses[[#Headers],[Prerequisite 1]:[Prerequisite 7]],0))=0,"",INDEX(tblAllCourses[[Prerequisite 1]:[Prerequisite 7]],MATCH($A102&amp;"Bus Spec",tblAllCourses[Course Code]&amp;tblAllCourses[Type],0),MATCH(I$3,tblAllCourses[[#Headers],[Prerequisite 1]:[Prerequisite 7]],0)))</f>
        <v/>
      </c>
      <c r="J102" s="87" t="str" cm="1">
        <f t="array" ref="J102">IF(INDEX(tblAllCourses[[Prerequisite 1]:[Prerequisite 7]],MATCH($A102&amp;"Bus Spec",tblAllCourses[Course Code]&amp;tblAllCourses[Type],0),MATCH(J$3,tblAllCourses[[#Headers],[Prerequisite 1]:[Prerequisite 7]],0))=0,"",INDEX(tblAllCourses[[Prerequisite 1]:[Prerequisite 7]],MATCH($A102&amp;"Bus Spec",tblAllCourses[Course Code]&amp;tblAllCourses[Type],0),MATCH(J$3,tblAllCourses[[#Headers],[Prerequisite 1]:[Prerequisite 7]],0)))</f>
        <v/>
      </c>
      <c r="K102" s="109"/>
      <c r="L102" s="9" t="str">
        <f>_xlfn.IFNA(IF(VLOOKUP(INDEX(DIY!$D$8:$D$83,MATCH(A102,DIY!$A$8:$A$83,0)),Tables!$D$2:$E$11,2,FALSE)&gt;=VLOOKUP($C$2,Tables!$D$2:$E$11,2,FALSE),$L$3,""),"")</f>
        <v/>
      </c>
    </row>
  </sheetData>
  <sheetProtection algorithmName="SHA-512" hashValue="GfQuLlChFfBQzhJ4y8smj1iobo54glWUBQwMXGIoOsWMaAXwP2rVjfYNg49OPixN8dRxNETj4Yu2P2UE8IsFhw==" saltValue="f5oGEJCaw2fOgB29OTLnEw==" spinCount="100000" sheet="1" objects="1" scenarios="1"/>
  <mergeCells count="11">
    <mergeCell ref="A59:B59"/>
    <mergeCell ref="A70:B70"/>
    <mergeCell ref="A81:B81"/>
    <mergeCell ref="A92:B92"/>
    <mergeCell ref="A37:B37"/>
    <mergeCell ref="A48:B48"/>
    <mergeCell ref="A1:B1"/>
    <mergeCell ref="A2:B2"/>
    <mergeCell ref="A4:B4"/>
    <mergeCell ref="A15:B15"/>
    <mergeCell ref="A26:B26"/>
  </mergeCells>
  <phoneticPr fontId="24" type="noConversion"/>
  <conditionalFormatting sqref="A4:B4 A15:B15 A26:B26 A37:B37 A59:B59 A70:B70 A81:B81 A92:B92">
    <cfRule type="expression" dxfId="72" priority="2">
      <formula>$C4=$L$3</formula>
    </cfRule>
  </conditionalFormatting>
  <conditionalFormatting sqref="A5:B47 A48 A49:B102">
    <cfRule type="expression" dxfId="71" priority="3">
      <formula>$L5=$L$3</formula>
    </cfRule>
  </conditionalFormatting>
  <conditionalFormatting sqref="D5:J102">
    <cfRule type="expression" priority="1" stopIfTrue="1">
      <formula>OR(D5="", LEFT(D5,6)="Prereq")</formula>
    </cfRule>
    <cfRule type="expression" dxfId="70" priority="4" stopIfTrue="1">
      <formula>OR(LEFT(D5,8)="Approval", RIGHT(D5,8)="Training")</formula>
    </cfRule>
  </conditionalFormatting>
  <pageMargins left="0" right="0" top="0.25" bottom="0.25" header="0.3" footer="0.3"/>
  <pageSetup paperSize="9" scale="56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" stopIfTrue="1" id="{142D86F1-5CF0-4F4C-9539-F2DD93E6D104}">
            <xm:f>AND(ISNUMBER(D5), DIY!$C$86 &gt;= D5)</xm:f>
            <x14:dxf>
              <fill>
                <patternFill>
                  <bgColor rgb="FF92D050"/>
                </patternFill>
              </fill>
            </x14:dxf>
          </x14:cfRule>
          <x14:cfRule type="expression" priority="7" stopIfTrue="1" id="{A898DF3C-668F-48A7-A452-C39EB7CD6E76}">
            <xm:f>AND(ISNUMBER(D5), DIY!$C$86 &lt; D5)</xm:f>
            <x14:dxf>
              <fill>
                <patternFill>
                  <bgColor rgb="FFFF9999"/>
                </patternFill>
              </fill>
            </x14:dxf>
          </x14:cfRule>
          <x14:cfRule type="expression" priority="8" stopIfTrue="1" id="{65CF88D8-972A-4183-AC12-EFD988104432}">
            <xm:f>AND(D5="Senior Standing",VALUE(LEFT(DIY!$G$4,2) &amp; MIN(VALUE(MID(DIY!$G$4,3,1)),2)) - DIY!$A$5 &gt;= 30)</xm:f>
            <x14:dxf>
              <fill>
                <patternFill>
                  <bgColor rgb="FF92D050"/>
                </patternFill>
              </fill>
            </x14:dxf>
          </x14:cfRule>
          <x14:cfRule type="expression" priority="9" stopIfTrue="1" id="{1BB57315-6B4D-4E02-A4DA-A0983816E63C}">
            <xm:f>AND(D5="Senior Standing",VALUE(LEFT(DIY!$G$4,2) &amp; MIN(VALUE(MID(DIY!$G$4,3,1)),2)) - DIY!$A$5 &gt; 20)</xm:f>
            <x14:dxf>
              <fill>
                <patternFill>
                  <bgColor rgb="FFFFC000"/>
                </patternFill>
              </fill>
            </x14:dxf>
          </x14:cfRule>
          <x14:cfRule type="expression" priority="10" stopIfTrue="1" id="{65EFFCA7-001F-441A-A5FD-9C9C10C6372B}">
            <xm:f>AND(RIGHT(D5,8)="Standing",ISBLANK(DIY!$G$4))</xm:f>
            <x14:dxf>
              <fill>
                <patternFill>
                  <bgColor rgb="FFFF9999"/>
                </patternFill>
              </fill>
            </x14:dxf>
          </x14:cfRule>
          <x14:cfRule type="expression" priority="11" stopIfTrue="1" id="{EB3A899A-1ABF-46C9-9D11-8EEDA04FE9D9}">
            <xm:f>AND(D5="Senior Standing",VALUE(LEFT(DIY!$G$4,2) &amp; MIN(VALUE(MID(DIY!$G$4,3,1)),2)) - DIY!$A$5 &lt;= 20)</xm:f>
            <x14:dxf>
              <fill>
                <patternFill>
                  <bgColor rgb="FFFF9999"/>
                </patternFill>
              </fill>
            </x14:dxf>
          </x14:cfRule>
          <x14:cfRule type="expression" priority="12" stopIfTrue="1" id="{311F5102-B1A1-4BEA-8FE0-834C5B139616}">
            <xm:f>OR(_xlfn.IFNA(INDEX(DIY!$E$8:$E$83,MATCH(LEFT(D5,FIND(" / ",D5)-1),DIY!$A$8:$A$83,0)),"NA")="Pass",_xlfn.IFNA(INDEX(DIY!$E$8:$E$83,MATCH(RIGHT(D5,LEN(D5)-FIND(" / ",D5)-2),DIY!$A$8:$A$83,0)),"NA")="Pass")</xm:f>
            <x14:dxf>
              <fill>
                <patternFill>
                  <bgColor rgb="FF92D050"/>
                </patternFill>
              </fill>
            </x14:dxf>
          </x14:cfRule>
          <x14:cfRule type="expression" priority="13" stopIfTrue="1" id="{20831693-5EE3-4C0A-94A6-2A4C52CAD11D}">
            <xm:f>AND(_xlfn.IFNA(INDEX(DIY!$E$8:$E$83,MATCH(LEFT(D5,FIND(" / ",D5)-1),DIY!$A$8:$A$83,0)),"NA")&lt;&gt;"Pass",_xlfn.IFNA(INDEX(DIY!$E$8:$E$83,MATCH(RIGHT(D5,LEN(D5)-FIND(" / ",D5)-2),DIY!$A$8:$A$83,0)),"NA")&lt;&gt;"Pass")</xm:f>
            <x14:dxf>
              <fill>
                <patternFill>
                  <bgColor rgb="FFFF9999"/>
                </patternFill>
              </fill>
            </x14:dxf>
          </x14:cfRule>
          <x14:cfRule type="expression" priority="14" stopIfTrue="1" id="{049071FA-E260-4D13-B0BD-2EB04BAEBFD8}">
            <xm:f>_xlfn.IFNA(INDEX(DIY!$E$8:$E$83,MATCH(D5,DIY!$A$8:$A$83,0)),"NA")="Pass"</xm:f>
            <x14:dxf>
              <fill>
                <patternFill>
                  <bgColor rgb="FF92D050"/>
                </patternFill>
              </fill>
            </x14:dxf>
          </x14:cfRule>
          <x14:cfRule type="expression" priority="15" id="{0D2961BF-1BC8-49EE-A72F-0CEC2E6466EC}">
            <xm:f>_xlfn.IFNA(INDEX(DIY!$E$8:$E$83,MATCH(D5,DIY!$A$8:$A$83,0)),"NA")&lt;&gt;"Pass"</xm:f>
            <x14:dxf>
              <fill>
                <patternFill>
                  <bgColor rgb="FFFF9999"/>
                </patternFill>
              </fill>
            </x14:dxf>
          </x14:cfRule>
          <xm:sqref>D5:J102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2D71B-5508-4B12-A831-82283D436673}">
  <sheetPr>
    <tabColor theme="4" tint="-0.249977111117893"/>
  </sheetPr>
  <dimension ref="A1:K230"/>
  <sheetViews>
    <sheetView workbookViewId="0">
      <pane ySplit="3" topLeftCell="A4" activePane="bottomLeft" state="frozen"/>
      <selection activeCell="E20" sqref="E20"/>
      <selection pane="bottomLeft" activeCell="C2" sqref="C2"/>
    </sheetView>
  </sheetViews>
  <sheetFormatPr defaultColWidth="9" defaultRowHeight="15.7" x14ac:dyDescent="0.5"/>
  <cols>
    <col min="1" max="1" width="15.8203125" style="42" customWidth="1"/>
    <col min="2" max="2" width="50.52734375" style="36" customWidth="1"/>
    <col min="3" max="3" width="9" style="43"/>
    <col min="4" max="4" width="18.703125" style="71" bestFit="1" customWidth="1"/>
    <col min="5" max="5" width="16.46875" style="71" bestFit="1" customWidth="1"/>
    <col min="6" max="6" width="14.17578125" style="71" bestFit="1" customWidth="1"/>
    <col min="7" max="7" width="13.52734375" style="71" bestFit="1" customWidth="1"/>
    <col min="8" max="8" width="13.52734375" style="71" customWidth="1"/>
    <col min="9" max="9" width="13.52734375" style="71" hidden="1" customWidth="1"/>
    <col min="10" max="10" width="16.52734375" style="71" hidden="1" customWidth="1"/>
    <col min="11" max="11" width="22.17578125" style="36" customWidth="1"/>
    <col min="12" max="16384" width="9" style="36"/>
  </cols>
  <sheetData>
    <row r="1" spans="1:11" ht="28.35" x14ac:dyDescent="0.95">
      <c r="A1" s="207" t="s">
        <v>208</v>
      </c>
      <c r="B1" s="207"/>
      <c r="C1" s="152"/>
      <c r="D1" s="153"/>
    </row>
    <row r="2" spans="1:11" ht="20.7" x14ac:dyDescent="0.7">
      <c r="A2" s="208" t="s">
        <v>1040</v>
      </c>
      <c r="B2" s="208"/>
      <c r="C2" s="154" t="s">
        <v>42</v>
      </c>
      <c r="D2" s="155" t="s">
        <v>930</v>
      </c>
    </row>
    <row r="3" spans="1:11" x14ac:dyDescent="0.5">
      <c r="A3" s="5" t="s">
        <v>3</v>
      </c>
      <c r="B3" s="5" t="s">
        <v>4</v>
      </c>
      <c r="C3" s="6" t="s">
        <v>5</v>
      </c>
      <c r="D3" s="93" t="s">
        <v>36</v>
      </c>
      <c r="E3" s="93" t="s">
        <v>37</v>
      </c>
      <c r="F3" s="93" t="s">
        <v>38</v>
      </c>
      <c r="G3" s="93" t="s">
        <v>39</v>
      </c>
      <c r="H3" s="93" t="s">
        <v>598</v>
      </c>
      <c r="I3" s="93" t="s">
        <v>791</v>
      </c>
      <c r="J3" s="93" t="s">
        <v>795</v>
      </c>
      <c r="K3" s="93" t="s">
        <v>932</v>
      </c>
    </row>
    <row r="4" spans="1:11" ht="15.75" customHeight="1" x14ac:dyDescent="0.5">
      <c r="A4" s="44" t="s">
        <v>420</v>
      </c>
      <c r="B4" s="39" t="s">
        <v>209</v>
      </c>
      <c r="C4" s="45">
        <f>VLOOKUP(A4,tblAllCourses[[Course Code]:[Credits]],3,FALSE)</f>
        <v>3</v>
      </c>
      <c r="D4" s="94" t="str" cm="1">
        <f t="array" ref="D4">IF(INDEX(tblAllCourses[[Prerequisite 1]:[Prerequisite 7]],MATCH($A4&amp;"Bus Elec",tblAllCourses[Course Code]&amp;tblAllCourses[Type],0),MATCH(D$3,tblAllCourses[[#Headers],[Prerequisite 1]:[Prerequisite 7]],0))=0,"",INDEX(tblAllCourses[[Prerequisite 1]:[Prerequisite 7]],MATCH($A4&amp;"Bus Elec",tblAllCourses[Course Code]&amp;tblAllCourses[Type],0),MATCH(D$3,tblAllCourses[[#Headers],[Prerequisite 1]:[Prerequisite 7]],0)))</f>
        <v>BBA1103</v>
      </c>
      <c r="E4" s="94" t="str" cm="1">
        <f t="array" ref="E4">IF(INDEX(tblAllCourses[[Prerequisite 1]:[Prerequisite 7]],MATCH($A4&amp;"Bus Elec",tblAllCourses[Course Code]&amp;tblAllCourses[Type],0),MATCH(E$3,tblAllCourses[[#Headers],[Prerequisite 1]:[Prerequisite 7]],0))=0,"",INDEX(tblAllCourses[[Prerequisite 1]:[Prerequisite 7]],MATCH($A4&amp;"Bus Elec",tblAllCourses[Course Code]&amp;tblAllCourses[Type],0),MATCH(E$3,tblAllCourses[[#Headers],[Prerequisite 1]:[Prerequisite 7]],0)))</f>
        <v/>
      </c>
      <c r="F4" s="94" t="str" cm="1">
        <f t="array" ref="F4">IF(INDEX(tblAllCourses[[Prerequisite 1]:[Prerequisite 7]],MATCH($A4&amp;"Bus Elec",tblAllCourses[Course Code]&amp;tblAllCourses[Type],0),MATCH(F$3,tblAllCourses[[#Headers],[Prerequisite 1]:[Prerequisite 7]],0))=0,"",INDEX(tblAllCourses[[Prerequisite 1]:[Prerequisite 7]],MATCH($A4&amp;"Bus Elec",tblAllCourses[Course Code]&amp;tblAllCourses[Type],0),MATCH(F$3,tblAllCourses[[#Headers],[Prerequisite 1]:[Prerequisite 7]],0)))</f>
        <v/>
      </c>
      <c r="G4" s="94" t="str" cm="1">
        <f t="array" ref="G4">IF(INDEX(tblAllCourses[[Prerequisite 1]:[Prerequisite 7]],MATCH($A4&amp;"Bus Elec",tblAllCourses[Course Code]&amp;tblAllCourses[Type],0),MATCH(G$3,tblAllCourses[[#Headers],[Prerequisite 1]:[Prerequisite 7]],0))=0,"",INDEX(tblAllCourses[[Prerequisite 1]:[Prerequisite 7]],MATCH($A4&amp;"Bus Elec",tblAllCourses[Course Code]&amp;tblAllCourses[Type],0),MATCH(G$3,tblAllCourses[[#Headers],[Prerequisite 1]:[Prerequisite 7]],0)))</f>
        <v/>
      </c>
      <c r="H4" s="94" t="str" cm="1">
        <f t="array" ref="H4">IF(INDEX(tblAllCourses[[Prerequisite 1]:[Prerequisite 7]],MATCH($A4&amp;"Bus Elec",tblAllCourses[Course Code]&amp;tblAllCourses[Type],0),MATCH(H$3,tblAllCourses[[#Headers],[Prerequisite 1]:[Prerequisite 7]],0))=0,"",INDEX(tblAllCourses[[Prerequisite 1]:[Prerequisite 7]],MATCH($A4&amp;"Bus Elec",tblAllCourses[Course Code]&amp;tblAllCourses[Type],0),MATCH(H$3,tblAllCourses[[#Headers],[Prerequisite 1]:[Prerequisite 7]],0)))</f>
        <v/>
      </c>
      <c r="I4" s="94" t="str" cm="1">
        <f t="array" ref="I4">IF(INDEX(tblAllCourses[[Prerequisite 1]:[Prerequisite 7]],MATCH($A4&amp;"Bus Elec",tblAllCourses[Course Code]&amp;tblAllCourses[Type],0),MATCH(I$3,tblAllCourses[[#Headers],[Prerequisite 1]:[Prerequisite 7]],0))=0,"",INDEX(tblAllCourses[[Prerequisite 1]:[Prerequisite 7]],MATCH($A4&amp;"Bus Elec",tblAllCourses[Course Code]&amp;tblAllCourses[Type],0),MATCH(I$3,tblAllCourses[[#Headers],[Prerequisite 1]:[Prerequisite 7]],0)))</f>
        <v/>
      </c>
      <c r="J4" s="94" t="str" cm="1">
        <f t="array" ref="J4">IF(INDEX(tblAllCourses[[Prerequisite 1]:[Prerequisite 7]],MATCH($A4&amp;"Bus Elec",tblAllCourses[Course Code]&amp;tblAllCourses[Type],0),MATCH(J$3,tblAllCourses[[#Headers],[Prerequisite 1]:[Prerequisite 7]],0))=0,"",INDEX(tblAllCourses[[Prerequisite 1]:[Prerequisite 7]],MATCH($A4&amp;"Bus Elec",tblAllCourses[Course Code]&amp;tblAllCourses[Type],0),MATCH(J$3,tblAllCourses[[#Headers],[Prerequisite 1]:[Prerequisite 7]],0)))</f>
        <v/>
      </c>
      <c r="K4" s="110"/>
    </row>
    <row r="5" spans="1:11" ht="15.75" customHeight="1" x14ac:dyDescent="0.5">
      <c r="A5" s="44" t="s">
        <v>421</v>
      </c>
      <c r="B5" s="39" t="s">
        <v>210</v>
      </c>
      <c r="C5" s="45">
        <f>VLOOKUP(A5,tblAllCourses[[Course Code]:[Credits]],3,FALSE)</f>
        <v>3</v>
      </c>
      <c r="D5" s="94" t="str" cm="1">
        <f t="array" ref="D5">IF(INDEX(tblAllCourses[[Prerequisite 1]:[Prerequisite 7]],MATCH($A5&amp;"Bus Elec",tblAllCourses[Course Code]&amp;tblAllCourses[Type],0),MATCH(D$3,tblAllCourses[[#Headers],[Prerequisite 1]:[Prerequisite 7]],0))=0,"",INDEX(tblAllCourses[[Prerequisite 1]:[Prerequisite 7]],MATCH($A5&amp;"Bus Elec",tblAllCourses[Course Code]&amp;tblAllCourses[Type],0),MATCH(D$3,tblAllCourses[[#Headers],[Prerequisite 1]:[Prerequisite 7]],0)))</f>
        <v>BBA1103</v>
      </c>
      <c r="E5" s="94" t="str" cm="1">
        <f t="array" ref="E5">IF(INDEX(tblAllCourses[[Prerequisite 1]:[Prerequisite 7]],MATCH($A5&amp;"Bus Elec",tblAllCourses[Course Code]&amp;tblAllCourses[Type],0),MATCH(E$3,tblAllCourses[[#Headers],[Prerequisite 1]:[Prerequisite 7]],0))=0,"",INDEX(tblAllCourses[[Prerequisite 1]:[Prerequisite 7]],MATCH($A5&amp;"Bus Elec",tblAllCourses[Course Code]&amp;tblAllCourses[Type],0),MATCH(E$3,tblAllCourses[[#Headers],[Prerequisite 1]:[Prerequisite 7]],0)))</f>
        <v/>
      </c>
      <c r="F5" s="94" t="str" cm="1">
        <f t="array" ref="F5">IF(INDEX(tblAllCourses[[Prerequisite 1]:[Prerequisite 7]],MATCH($A5&amp;"Bus Elec",tblAllCourses[Course Code]&amp;tblAllCourses[Type],0),MATCH(F$3,tblAllCourses[[#Headers],[Prerequisite 1]:[Prerequisite 7]],0))=0,"",INDEX(tblAllCourses[[Prerequisite 1]:[Prerequisite 7]],MATCH($A5&amp;"Bus Elec",tblAllCourses[Course Code]&amp;tblAllCourses[Type],0),MATCH(F$3,tblAllCourses[[#Headers],[Prerequisite 1]:[Prerequisite 7]],0)))</f>
        <v/>
      </c>
      <c r="G5" s="94" t="str" cm="1">
        <f t="array" ref="G5">IF(INDEX(tblAllCourses[[Prerequisite 1]:[Prerequisite 7]],MATCH($A5&amp;"Bus Elec",tblAllCourses[Course Code]&amp;tblAllCourses[Type],0),MATCH(G$3,tblAllCourses[[#Headers],[Prerequisite 1]:[Prerequisite 7]],0))=0,"",INDEX(tblAllCourses[[Prerequisite 1]:[Prerequisite 7]],MATCH($A5&amp;"Bus Elec",tblAllCourses[Course Code]&amp;tblAllCourses[Type],0),MATCH(G$3,tblAllCourses[[#Headers],[Prerequisite 1]:[Prerequisite 7]],0)))</f>
        <v/>
      </c>
      <c r="H5" s="94" t="str" cm="1">
        <f t="array" ref="H5">IF(INDEX(tblAllCourses[[Prerequisite 1]:[Prerequisite 7]],MATCH($A5&amp;"Bus Elec",tblAllCourses[Course Code]&amp;tblAllCourses[Type],0),MATCH(H$3,tblAllCourses[[#Headers],[Prerequisite 1]:[Prerequisite 7]],0))=0,"",INDEX(tblAllCourses[[Prerequisite 1]:[Prerequisite 7]],MATCH($A5&amp;"Bus Elec",tblAllCourses[Course Code]&amp;tblAllCourses[Type],0),MATCH(H$3,tblAllCourses[[#Headers],[Prerequisite 1]:[Prerequisite 7]],0)))</f>
        <v/>
      </c>
      <c r="I5" s="94" t="str" cm="1">
        <f t="array" ref="I5">IF(INDEX(tblAllCourses[[Prerequisite 1]:[Prerequisite 7]],MATCH($A5&amp;"Bus Elec",tblAllCourses[Course Code]&amp;tblAllCourses[Type],0),MATCH(I$3,tblAllCourses[[#Headers],[Prerequisite 1]:[Prerequisite 7]],0))=0,"",INDEX(tblAllCourses[[Prerequisite 1]:[Prerequisite 7]],MATCH($A5&amp;"Bus Elec",tblAllCourses[Course Code]&amp;tblAllCourses[Type],0),MATCH(I$3,tblAllCourses[[#Headers],[Prerequisite 1]:[Prerequisite 7]],0)))</f>
        <v/>
      </c>
      <c r="J5" s="94" t="str" cm="1">
        <f t="array" ref="J5">IF(INDEX(tblAllCourses[[Prerequisite 1]:[Prerequisite 7]],MATCH($A5&amp;"Bus Elec",tblAllCourses[Course Code]&amp;tblAllCourses[Type],0),MATCH(J$3,tblAllCourses[[#Headers],[Prerequisite 1]:[Prerequisite 7]],0))=0,"",INDEX(tblAllCourses[[Prerequisite 1]:[Prerequisite 7]],MATCH($A5&amp;"Bus Elec",tblAllCourses[Course Code]&amp;tblAllCourses[Type],0),MATCH(J$3,tblAllCourses[[#Headers],[Prerequisite 1]:[Prerequisite 7]],0)))</f>
        <v/>
      </c>
      <c r="K5" s="110"/>
    </row>
    <row r="6" spans="1:11" ht="15.75" customHeight="1" x14ac:dyDescent="0.5">
      <c r="A6" s="44" t="s">
        <v>422</v>
      </c>
      <c r="B6" s="39" t="s">
        <v>211</v>
      </c>
      <c r="C6" s="45">
        <f>VLOOKUP(A6,tblAllCourses[[Course Code]:[Credits]],3,FALSE)</f>
        <v>3</v>
      </c>
      <c r="D6" s="94" t="str" cm="1">
        <f t="array" ref="D6">IF(INDEX(tblAllCourses[[Prerequisite 1]:[Prerequisite 7]],MATCH($A6&amp;"Bus Elec",tblAllCourses[Course Code]&amp;tblAllCourses[Type],0),MATCH(D$3,tblAllCourses[[#Headers],[Prerequisite 1]:[Prerequisite 7]],0))=0,"",INDEX(tblAllCourses[[Prerequisite 1]:[Prerequisite 7]],MATCH($A6&amp;"Bus Elec",tblAllCourses[Course Code]&amp;tblAllCourses[Type],0),MATCH(D$3,tblAllCourses[[#Headers],[Prerequisite 1]:[Prerequisite 7]],0)))</f>
        <v>BBA2101</v>
      </c>
      <c r="E6" s="94" t="str" cm="1">
        <f t="array" ref="E6">IF(INDEX(tblAllCourses[[Prerequisite 1]:[Prerequisite 7]],MATCH($A6&amp;"Bus Elec",tblAllCourses[Course Code]&amp;tblAllCourses[Type],0),MATCH(E$3,tblAllCourses[[#Headers],[Prerequisite 1]:[Prerequisite 7]],0))=0,"",INDEX(tblAllCourses[[Prerequisite 1]:[Prerequisite 7]],MATCH($A6&amp;"Bus Elec",tblAllCourses[Course Code]&amp;tblAllCourses[Type],0),MATCH(E$3,tblAllCourses[[#Headers],[Prerequisite 1]:[Prerequisite 7]],0)))</f>
        <v/>
      </c>
      <c r="F6" s="94" t="str" cm="1">
        <f t="array" ref="F6">IF(INDEX(tblAllCourses[[Prerequisite 1]:[Prerequisite 7]],MATCH($A6&amp;"Bus Elec",tblAllCourses[Course Code]&amp;tblAllCourses[Type],0),MATCH(F$3,tblAllCourses[[#Headers],[Prerequisite 1]:[Prerequisite 7]],0))=0,"",INDEX(tblAllCourses[[Prerequisite 1]:[Prerequisite 7]],MATCH($A6&amp;"Bus Elec",tblAllCourses[Course Code]&amp;tblAllCourses[Type],0),MATCH(F$3,tblAllCourses[[#Headers],[Prerequisite 1]:[Prerequisite 7]],0)))</f>
        <v/>
      </c>
      <c r="G6" s="94" t="str" cm="1">
        <f t="array" ref="G6">IF(INDEX(tblAllCourses[[Prerequisite 1]:[Prerequisite 7]],MATCH($A6&amp;"Bus Elec",tblAllCourses[Course Code]&amp;tblAllCourses[Type],0),MATCH(G$3,tblAllCourses[[#Headers],[Prerequisite 1]:[Prerequisite 7]],0))=0,"",INDEX(tblAllCourses[[Prerequisite 1]:[Prerequisite 7]],MATCH($A6&amp;"Bus Elec",tblAllCourses[Course Code]&amp;tblAllCourses[Type],0),MATCH(G$3,tblAllCourses[[#Headers],[Prerequisite 1]:[Prerequisite 7]],0)))</f>
        <v/>
      </c>
      <c r="H6" s="94" t="str" cm="1">
        <f t="array" ref="H6">IF(INDEX(tblAllCourses[[Prerequisite 1]:[Prerequisite 7]],MATCH($A6&amp;"Bus Elec",tblAllCourses[Course Code]&amp;tblAllCourses[Type],0),MATCH(H$3,tblAllCourses[[#Headers],[Prerequisite 1]:[Prerequisite 7]],0))=0,"",INDEX(tblAllCourses[[Prerequisite 1]:[Prerequisite 7]],MATCH($A6&amp;"Bus Elec",tblAllCourses[Course Code]&amp;tblAllCourses[Type],0),MATCH(H$3,tblAllCourses[[#Headers],[Prerequisite 1]:[Prerequisite 7]],0)))</f>
        <v/>
      </c>
      <c r="I6" s="94" t="str" cm="1">
        <f t="array" ref="I6">IF(INDEX(tblAllCourses[[Prerequisite 1]:[Prerequisite 7]],MATCH($A6&amp;"Bus Elec",tblAllCourses[Course Code]&amp;tblAllCourses[Type],0),MATCH(I$3,tblAllCourses[[#Headers],[Prerequisite 1]:[Prerequisite 7]],0))=0,"",INDEX(tblAllCourses[[Prerequisite 1]:[Prerequisite 7]],MATCH($A6&amp;"Bus Elec",tblAllCourses[Course Code]&amp;tblAllCourses[Type],0),MATCH(I$3,tblAllCourses[[#Headers],[Prerequisite 1]:[Prerequisite 7]],0)))</f>
        <v/>
      </c>
      <c r="J6" s="94" t="str" cm="1">
        <f t="array" ref="J6">IF(INDEX(tblAllCourses[[Prerequisite 1]:[Prerequisite 7]],MATCH($A6&amp;"Bus Elec",tblAllCourses[Course Code]&amp;tblAllCourses[Type],0),MATCH(J$3,tblAllCourses[[#Headers],[Prerequisite 1]:[Prerequisite 7]],0))=0,"",INDEX(tblAllCourses[[Prerequisite 1]:[Prerequisite 7]],MATCH($A6&amp;"Bus Elec",tblAllCourses[Course Code]&amp;tblAllCourses[Type],0),MATCH(J$3,tblAllCourses[[#Headers],[Prerequisite 1]:[Prerequisite 7]],0)))</f>
        <v/>
      </c>
      <c r="K6" s="110"/>
    </row>
    <row r="7" spans="1:11" ht="15.75" customHeight="1" x14ac:dyDescent="0.5">
      <c r="A7" s="44" t="s">
        <v>423</v>
      </c>
      <c r="B7" s="39" t="s">
        <v>212</v>
      </c>
      <c r="C7" s="45">
        <f>VLOOKUP(A7,tblAllCourses[[Course Code]:[Credits]],3,FALSE)</f>
        <v>3</v>
      </c>
      <c r="D7" s="94" t="str" cm="1">
        <f t="array" ref="D7">IF(INDEX(tblAllCourses[[Prerequisite 1]:[Prerequisite 7]],MATCH($A7&amp;"Bus Elec",tblAllCourses[Course Code]&amp;tblAllCourses[Type],0),MATCH(D$3,tblAllCourses[[#Headers],[Prerequisite 1]:[Prerequisite 7]],0))=0,"",INDEX(tblAllCourses[[Prerequisite 1]:[Prerequisite 7]],MATCH($A7&amp;"Bus Elec",tblAllCourses[Course Code]&amp;tblAllCourses[Type],0),MATCH(D$3,tblAllCourses[[#Headers],[Prerequisite 1]:[Prerequisite 7]],0)))</f>
        <v>LAW1201</v>
      </c>
      <c r="E7" s="94" t="str" cm="1">
        <f t="array" ref="E7">IF(INDEX(tblAllCourses[[Prerequisite 1]:[Prerequisite 7]],MATCH($A7&amp;"Bus Elec",tblAllCourses[Course Code]&amp;tblAllCourses[Type],0),MATCH(E$3,tblAllCourses[[#Headers],[Prerequisite 1]:[Prerequisite 7]],0))=0,"",INDEX(tblAllCourses[[Prerequisite 1]:[Prerequisite 7]],MATCH($A7&amp;"Bus Elec",tblAllCourses[Course Code]&amp;tblAllCourses[Type],0),MATCH(E$3,tblAllCourses[[#Headers],[Prerequisite 1]:[Prerequisite 7]],0)))</f>
        <v/>
      </c>
      <c r="F7" s="94" t="str" cm="1">
        <f t="array" ref="F7">IF(INDEX(tblAllCourses[[Prerequisite 1]:[Prerequisite 7]],MATCH($A7&amp;"Bus Elec",tblAllCourses[Course Code]&amp;tblAllCourses[Type],0),MATCH(F$3,tblAllCourses[[#Headers],[Prerequisite 1]:[Prerequisite 7]],0))=0,"",INDEX(tblAllCourses[[Prerequisite 1]:[Prerequisite 7]],MATCH($A7&amp;"Bus Elec",tblAllCourses[Course Code]&amp;tblAllCourses[Type],0),MATCH(F$3,tblAllCourses[[#Headers],[Prerequisite 1]:[Prerequisite 7]],0)))</f>
        <v/>
      </c>
      <c r="G7" s="94" t="str" cm="1">
        <f t="array" ref="G7">IF(INDEX(tblAllCourses[[Prerequisite 1]:[Prerequisite 7]],MATCH($A7&amp;"Bus Elec",tblAllCourses[Course Code]&amp;tblAllCourses[Type],0),MATCH(G$3,tblAllCourses[[#Headers],[Prerequisite 1]:[Prerequisite 7]],0))=0,"",INDEX(tblAllCourses[[Prerequisite 1]:[Prerequisite 7]],MATCH($A7&amp;"Bus Elec",tblAllCourses[Course Code]&amp;tblAllCourses[Type],0),MATCH(G$3,tblAllCourses[[#Headers],[Prerequisite 1]:[Prerequisite 7]],0)))</f>
        <v/>
      </c>
      <c r="H7" s="94" t="str" cm="1">
        <f t="array" ref="H7">IF(INDEX(tblAllCourses[[Prerequisite 1]:[Prerequisite 7]],MATCH($A7&amp;"Bus Elec",tblAllCourses[Course Code]&amp;tblAllCourses[Type],0),MATCH(H$3,tblAllCourses[[#Headers],[Prerequisite 1]:[Prerequisite 7]],0))=0,"",INDEX(tblAllCourses[[Prerequisite 1]:[Prerequisite 7]],MATCH($A7&amp;"Bus Elec",tblAllCourses[Course Code]&amp;tblAllCourses[Type],0),MATCH(H$3,tblAllCourses[[#Headers],[Prerequisite 1]:[Prerequisite 7]],0)))</f>
        <v/>
      </c>
      <c r="I7" s="94" t="str" cm="1">
        <f t="array" ref="I7">IF(INDEX(tblAllCourses[[Prerequisite 1]:[Prerequisite 7]],MATCH($A7&amp;"Bus Elec",tblAllCourses[Course Code]&amp;tblAllCourses[Type],0),MATCH(I$3,tblAllCourses[[#Headers],[Prerequisite 1]:[Prerequisite 7]],0))=0,"",INDEX(tblAllCourses[[Prerequisite 1]:[Prerequisite 7]],MATCH($A7&amp;"Bus Elec",tblAllCourses[Course Code]&amp;tblAllCourses[Type],0),MATCH(I$3,tblAllCourses[[#Headers],[Prerequisite 1]:[Prerequisite 7]],0)))</f>
        <v/>
      </c>
      <c r="J7" s="94" t="str" cm="1">
        <f t="array" ref="J7">IF(INDEX(tblAllCourses[[Prerequisite 1]:[Prerequisite 7]],MATCH($A7&amp;"Bus Elec",tblAllCourses[Course Code]&amp;tblAllCourses[Type],0),MATCH(J$3,tblAllCourses[[#Headers],[Prerequisite 1]:[Prerequisite 7]],0))=0,"",INDEX(tblAllCourses[[Prerequisite 1]:[Prerequisite 7]],MATCH($A7&amp;"Bus Elec",tblAllCourses[Course Code]&amp;tblAllCourses[Type],0),MATCH(J$3,tblAllCourses[[#Headers],[Prerequisite 1]:[Prerequisite 7]],0)))</f>
        <v/>
      </c>
      <c r="K7" s="110"/>
    </row>
    <row r="8" spans="1:11" ht="15.75" customHeight="1" x14ac:dyDescent="0.5">
      <c r="A8" s="44" t="s">
        <v>424</v>
      </c>
      <c r="B8" s="39" t="s">
        <v>213</v>
      </c>
      <c r="C8" s="45">
        <f>VLOOKUP(A8,tblAllCourses[[Course Code]:[Credits]],3,FALSE)</f>
        <v>3</v>
      </c>
      <c r="D8" s="94" t="str" cm="1">
        <f t="array" ref="D8">IF(INDEX(tblAllCourses[[Prerequisite 1]:[Prerequisite 7]],MATCH($A8&amp;"Bus Elec",tblAllCourses[Course Code]&amp;tblAllCourses[Type],0),MATCH(D$3,tblAllCourses[[#Headers],[Prerequisite 1]:[Prerequisite 7]],0))=0,"",INDEX(tblAllCourses[[Prerequisite 1]:[Prerequisite 7]],MATCH($A8&amp;"Bus Elec",tblAllCourses[Course Code]&amp;tblAllCourses[Type],0),MATCH(D$3,tblAllCourses[[#Headers],[Prerequisite 1]:[Prerequisite 7]],0)))</f>
        <v>BBA1103</v>
      </c>
      <c r="E8" s="94" t="str" cm="1">
        <f t="array" ref="E8">IF(INDEX(tblAllCourses[[Prerequisite 1]:[Prerequisite 7]],MATCH($A8&amp;"Bus Elec",tblAllCourses[Course Code]&amp;tblAllCourses[Type],0),MATCH(E$3,tblAllCourses[[#Headers],[Prerequisite 1]:[Prerequisite 7]],0))=0,"",INDEX(tblAllCourses[[Prerequisite 1]:[Prerequisite 7]],MATCH($A8&amp;"Bus Elec",tblAllCourses[Course Code]&amp;tblAllCourses[Type],0),MATCH(E$3,tblAllCourses[[#Headers],[Prerequisite 1]:[Prerequisite 7]],0)))</f>
        <v>BAC3614</v>
      </c>
      <c r="F8" s="94" t="str" cm="1">
        <f t="array" ref="F8">IF(INDEX(tblAllCourses[[Prerequisite 1]:[Prerequisite 7]],MATCH($A8&amp;"Bus Elec",tblAllCourses[Course Code]&amp;tblAllCourses[Type],0),MATCH(F$3,tblAllCourses[[#Headers],[Prerequisite 1]:[Prerequisite 7]],0))=0,"",INDEX(tblAllCourses[[Prerequisite 1]:[Prerequisite 7]],MATCH($A8&amp;"Bus Elec",tblAllCourses[Course Code]&amp;tblAllCourses[Type],0),MATCH(F$3,tblAllCourses[[#Headers],[Prerequisite 1]:[Prerequisite 7]],0)))</f>
        <v/>
      </c>
      <c r="G8" s="94" t="str" cm="1">
        <f t="array" ref="G8">IF(INDEX(tblAllCourses[[Prerequisite 1]:[Prerequisite 7]],MATCH($A8&amp;"Bus Elec",tblAllCourses[Course Code]&amp;tblAllCourses[Type],0),MATCH(G$3,tblAllCourses[[#Headers],[Prerequisite 1]:[Prerequisite 7]],0))=0,"",INDEX(tblAllCourses[[Prerequisite 1]:[Prerequisite 7]],MATCH($A8&amp;"Bus Elec",tblAllCourses[Course Code]&amp;tblAllCourses[Type],0),MATCH(G$3,tblAllCourses[[#Headers],[Prerequisite 1]:[Prerequisite 7]],0)))</f>
        <v/>
      </c>
      <c r="H8" s="94" t="str" cm="1">
        <f t="array" ref="H8">IF(INDEX(tblAllCourses[[Prerequisite 1]:[Prerequisite 7]],MATCH($A8&amp;"Bus Elec",tblAllCourses[Course Code]&amp;tblAllCourses[Type],0),MATCH(H$3,tblAllCourses[[#Headers],[Prerequisite 1]:[Prerequisite 7]],0))=0,"",INDEX(tblAllCourses[[Prerequisite 1]:[Prerequisite 7]],MATCH($A8&amp;"Bus Elec",tblAllCourses[Course Code]&amp;tblAllCourses[Type],0),MATCH(H$3,tblAllCourses[[#Headers],[Prerequisite 1]:[Prerequisite 7]],0)))</f>
        <v/>
      </c>
      <c r="I8" s="94" t="str" cm="1">
        <f t="array" ref="I8">IF(INDEX(tblAllCourses[[Prerequisite 1]:[Prerequisite 7]],MATCH($A8&amp;"Bus Elec",tblAllCourses[Course Code]&amp;tblAllCourses[Type],0),MATCH(I$3,tblAllCourses[[#Headers],[Prerequisite 1]:[Prerequisite 7]],0))=0,"",INDEX(tblAllCourses[[Prerequisite 1]:[Prerequisite 7]],MATCH($A8&amp;"Bus Elec",tblAllCourses[Course Code]&amp;tblAllCourses[Type],0),MATCH(I$3,tblAllCourses[[#Headers],[Prerequisite 1]:[Prerequisite 7]],0)))</f>
        <v/>
      </c>
      <c r="J8" s="94" t="str" cm="1">
        <f t="array" ref="J8">IF(INDEX(tblAllCourses[[Prerequisite 1]:[Prerequisite 7]],MATCH($A8&amp;"Bus Elec",tblAllCourses[Course Code]&amp;tblAllCourses[Type],0),MATCH(J$3,tblAllCourses[[#Headers],[Prerequisite 1]:[Prerequisite 7]],0))=0,"",INDEX(tblAllCourses[[Prerequisite 1]:[Prerequisite 7]],MATCH($A8&amp;"Bus Elec",tblAllCourses[Course Code]&amp;tblAllCourses[Type],0),MATCH(J$3,tblAllCourses[[#Headers],[Prerequisite 1]:[Prerequisite 7]],0)))</f>
        <v/>
      </c>
      <c r="K8" s="110"/>
    </row>
    <row r="9" spans="1:11" ht="15.75" customHeight="1" x14ac:dyDescent="0.5">
      <c r="A9" s="44" t="s">
        <v>425</v>
      </c>
      <c r="B9" s="39" t="s">
        <v>214</v>
      </c>
      <c r="C9" s="45">
        <f>VLOOKUP(A9,tblAllCourses[[Course Code]:[Credits]],3,FALSE)</f>
        <v>3</v>
      </c>
      <c r="D9" s="94" t="str" cm="1">
        <f t="array" ref="D9">IF(INDEX(tblAllCourses[[Prerequisite 1]:[Prerequisite 7]],MATCH($A9&amp;"Bus Elec",tblAllCourses[Course Code]&amp;tblAllCourses[Type],0),MATCH(D$3,tblAllCourses[[#Headers],[Prerequisite 1]:[Prerequisite 7]],0))=0,"",INDEX(tblAllCourses[[Prerequisite 1]:[Prerequisite 7]],MATCH($A9&amp;"Bus Elec",tblAllCourses[Course Code]&amp;tblAllCourses[Type],0),MATCH(D$3,tblAllCourses[[#Headers],[Prerequisite 1]:[Prerequisite 7]],0)))</f>
        <v>BBA2101</v>
      </c>
      <c r="E9" s="94" t="str" cm="1">
        <f t="array" ref="E9">IF(INDEX(tblAllCourses[[Prerequisite 1]:[Prerequisite 7]],MATCH($A9&amp;"Bus Elec",tblAllCourses[Course Code]&amp;tblAllCourses[Type],0),MATCH(E$3,tblAllCourses[[#Headers],[Prerequisite 1]:[Prerequisite 7]],0))=0,"",INDEX(tblAllCourses[[Prerequisite 1]:[Prerequisite 7]],MATCH($A9&amp;"Bus Elec",tblAllCourses[Course Code]&amp;tblAllCourses[Type],0),MATCH(E$3,tblAllCourses[[#Headers],[Prerequisite 1]:[Prerequisite 7]],0)))</f>
        <v/>
      </c>
      <c r="F9" s="94" t="str" cm="1">
        <f t="array" ref="F9">IF(INDEX(tblAllCourses[[Prerequisite 1]:[Prerequisite 7]],MATCH($A9&amp;"Bus Elec",tblAllCourses[Course Code]&amp;tblAllCourses[Type],0),MATCH(F$3,tblAllCourses[[#Headers],[Prerequisite 1]:[Prerequisite 7]],0))=0,"",INDEX(tblAllCourses[[Prerequisite 1]:[Prerequisite 7]],MATCH($A9&amp;"Bus Elec",tblAllCourses[Course Code]&amp;tblAllCourses[Type],0),MATCH(F$3,tblAllCourses[[#Headers],[Prerequisite 1]:[Prerequisite 7]],0)))</f>
        <v/>
      </c>
      <c r="G9" s="94" t="str" cm="1">
        <f t="array" ref="G9">IF(INDEX(tblAllCourses[[Prerequisite 1]:[Prerequisite 7]],MATCH($A9&amp;"Bus Elec",tblAllCourses[Course Code]&amp;tblAllCourses[Type],0),MATCH(G$3,tblAllCourses[[#Headers],[Prerequisite 1]:[Prerequisite 7]],0))=0,"",INDEX(tblAllCourses[[Prerequisite 1]:[Prerequisite 7]],MATCH($A9&amp;"Bus Elec",tblAllCourses[Course Code]&amp;tblAllCourses[Type],0),MATCH(G$3,tblAllCourses[[#Headers],[Prerequisite 1]:[Prerequisite 7]],0)))</f>
        <v/>
      </c>
      <c r="H9" s="94" t="str" cm="1">
        <f t="array" ref="H9">IF(INDEX(tblAllCourses[[Prerequisite 1]:[Prerequisite 7]],MATCH($A9&amp;"Bus Elec",tblAllCourses[Course Code]&amp;tblAllCourses[Type],0),MATCH(H$3,tblAllCourses[[#Headers],[Prerequisite 1]:[Prerequisite 7]],0))=0,"",INDEX(tblAllCourses[[Prerequisite 1]:[Prerequisite 7]],MATCH($A9&amp;"Bus Elec",tblAllCourses[Course Code]&amp;tblAllCourses[Type],0),MATCH(H$3,tblAllCourses[[#Headers],[Prerequisite 1]:[Prerequisite 7]],0)))</f>
        <v/>
      </c>
      <c r="I9" s="94" t="str" cm="1">
        <f t="array" ref="I9">IF(INDEX(tblAllCourses[[Prerequisite 1]:[Prerequisite 7]],MATCH($A9&amp;"Bus Elec",tblAllCourses[Course Code]&amp;tblAllCourses[Type],0),MATCH(I$3,tblAllCourses[[#Headers],[Prerequisite 1]:[Prerequisite 7]],0))=0,"",INDEX(tblAllCourses[[Prerequisite 1]:[Prerequisite 7]],MATCH($A9&amp;"Bus Elec",tblAllCourses[Course Code]&amp;tblAllCourses[Type],0),MATCH(I$3,tblAllCourses[[#Headers],[Prerequisite 1]:[Prerequisite 7]],0)))</f>
        <v/>
      </c>
      <c r="J9" s="94" t="str" cm="1">
        <f t="array" ref="J9">IF(INDEX(tblAllCourses[[Prerequisite 1]:[Prerequisite 7]],MATCH($A9&amp;"Bus Elec",tblAllCourses[Course Code]&amp;tblAllCourses[Type],0),MATCH(J$3,tblAllCourses[[#Headers],[Prerequisite 1]:[Prerequisite 7]],0))=0,"",INDEX(tblAllCourses[[Prerequisite 1]:[Prerequisite 7]],MATCH($A9&amp;"Bus Elec",tblAllCourses[Course Code]&amp;tblAllCourses[Type],0),MATCH(J$3,tblAllCourses[[#Headers],[Prerequisite 1]:[Prerequisite 7]],0)))</f>
        <v/>
      </c>
      <c r="K9" s="110"/>
    </row>
    <row r="10" spans="1:11" ht="15.75" customHeight="1" x14ac:dyDescent="0.5">
      <c r="A10" s="44" t="s">
        <v>426</v>
      </c>
      <c r="B10" s="39" t="s">
        <v>215</v>
      </c>
      <c r="C10" s="45">
        <f>VLOOKUP(A10,tblAllCourses[[Course Code]:[Credits]],3,FALSE)</f>
        <v>3</v>
      </c>
      <c r="D10" s="94" t="str" cm="1">
        <f t="array" ref="D10">IF(INDEX(tblAllCourses[[Prerequisite 1]:[Prerequisite 7]],MATCH($A10&amp;"Bus Elec",tblAllCourses[Course Code]&amp;tblAllCourses[Type],0),MATCH(D$3,tblAllCourses[[#Headers],[Prerequisite 1]:[Prerequisite 7]],0))=0,"",INDEX(tblAllCourses[[Prerequisite 1]:[Prerequisite 7]],MATCH($A10&amp;"Bus Elec",tblAllCourses[Course Code]&amp;tblAllCourses[Type],0),MATCH(D$3,tblAllCourses[[#Headers],[Prerequisite 1]:[Prerequisite 7]],0)))</f>
        <v>BAC3602 / BAC3603</v>
      </c>
      <c r="E10" s="94" t="str" cm="1">
        <f t="array" ref="E10">IF(INDEX(tblAllCourses[[Prerequisite 1]:[Prerequisite 7]],MATCH($A10&amp;"Bus Elec",tblAllCourses[Course Code]&amp;tblAllCourses[Type],0),MATCH(E$3,tblAllCourses[[#Headers],[Prerequisite 1]:[Prerequisite 7]],0))=0,"",INDEX(tblAllCourses[[Prerequisite 1]:[Prerequisite 7]],MATCH($A10&amp;"Bus Elec",tblAllCourses[Course Code]&amp;tblAllCourses[Type],0),MATCH(E$3,tblAllCourses[[#Headers],[Prerequisite 1]:[Prerequisite 7]],0)))</f>
        <v/>
      </c>
      <c r="F10" s="94" t="str" cm="1">
        <f t="array" ref="F10">IF(INDEX(tblAllCourses[[Prerequisite 1]:[Prerequisite 7]],MATCH($A10&amp;"Bus Elec",tblAllCourses[Course Code]&amp;tblAllCourses[Type],0),MATCH(F$3,tblAllCourses[[#Headers],[Prerequisite 1]:[Prerequisite 7]],0))=0,"",INDEX(tblAllCourses[[Prerequisite 1]:[Prerequisite 7]],MATCH($A10&amp;"Bus Elec",tblAllCourses[Course Code]&amp;tblAllCourses[Type],0),MATCH(F$3,tblAllCourses[[#Headers],[Prerequisite 1]:[Prerequisite 7]],0)))</f>
        <v/>
      </c>
      <c r="G10" s="94" t="str" cm="1">
        <f t="array" ref="G10">IF(INDEX(tblAllCourses[[Prerequisite 1]:[Prerequisite 7]],MATCH($A10&amp;"Bus Elec",tblAllCourses[Course Code]&amp;tblAllCourses[Type],0),MATCH(G$3,tblAllCourses[[#Headers],[Prerequisite 1]:[Prerequisite 7]],0))=0,"",INDEX(tblAllCourses[[Prerequisite 1]:[Prerequisite 7]],MATCH($A10&amp;"Bus Elec",tblAllCourses[Course Code]&amp;tblAllCourses[Type],0),MATCH(G$3,tblAllCourses[[#Headers],[Prerequisite 1]:[Prerequisite 7]],0)))</f>
        <v/>
      </c>
      <c r="H10" s="94" t="str" cm="1">
        <f t="array" ref="H10">IF(INDEX(tblAllCourses[[Prerequisite 1]:[Prerequisite 7]],MATCH($A10&amp;"Bus Elec",tblAllCourses[Course Code]&amp;tblAllCourses[Type],0),MATCH(H$3,tblAllCourses[[#Headers],[Prerequisite 1]:[Prerequisite 7]],0))=0,"",INDEX(tblAllCourses[[Prerequisite 1]:[Prerequisite 7]],MATCH($A10&amp;"Bus Elec",tblAllCourses[Course Code]&amp;tblAllCourses[Type],0),MATCH(H$3,tblAllCourses[[#Headers],[Prerequisite 1]:[Prerequisite 7]],0)))</f>
        <v/>
      </c>
      <c r="I10" s="94" t="str" cm="1">
        <f t="array" ref="I10">IF(INDEX(tblAllCourses[[Prerequisite 1]:[Prerequisite 7]],MATCH($A10&amp;"Bus Elec",tblAllCourses[Course Code]&amp;tblAllCourses[Type],0),MATCH(I$3,tblAllCourses[[#Headers],[Prerequisite 1]:[Prerequisite 7]],0))=0,"",INDEX(tblAllCourses[[Prerequisite 1]:[Prerequisite 7]],MATCH($A10&amp;"Bus Elec",tblAllCourses[Course Code]&amp;tblAllCourses[Type],0),MATCH(I$3,tblAllCourses[[#Headers],[Prerequisite 1]:[Prerequisite 7]],0)))</f>
        <v/>
      </c>
      <c r="J10" s="94" t="str" cm="1">
        <f t="array" ref="J10">IF(INDEX(tblAllCourses[[Prerequisite 1]:[Prerequisite 7]],MATCH($A10&amp;"Bus Elec",tblAllCourses[Course Code]&amp;tblAllCourses[Type],0),MATCH(J$3,tblAllCourses[[#Headers],[Prerequisite 1]:[Prerequisite 7]],0))=0,"",INDEX(tblAllCourses[[Prerequisite 1]:[Prerequisite 7]],MATCH($A10&amp;"Bus Elec",tblAllCourses[Course Code]&amp;tblAllCourses[Type],0),MATCH(J$3,tblAllCourses[[#Headers],[Prerequisite 1]:[Prerequisite 7]],0)))</f>
        <v/>
      </c>
      <c r="K10" s="110"/>
    </row>
    <row r="11" spans="1:11" ht="15.75" customHeight="1" x14ac:dyDescent="0.5">
      <c r="A11" s="44" t="s">
        <v>427</v>
      </c>
      <c r="B11" s="39" t="s">
        <v>216</v>
      </c>
      <c r="C11" s="45">
        <f>VLOOKUP(A11,tblAllCourses[[Course Code]:[Credits]],3,FALSE)</f>
        <v>3</v>
      </c>
      <c r="D11" s="94" t="str" cm="1">
        <f t="array" ref="D11">IF(INDEX(tblAllCourses[[Prerequisite 1]:[Prerequisite 7]],MATCH($A11&amp;"Bus Elec",tblAllCourses[Course Code]&amp;tblAllCourses[Type],0),MATCH(D$3,tblAllCourses[[#Headers],[Prerequisite 1]:[Prerequisite 7]],0))=0,"",INDEX(tblAllCourses[[Prerequisite 1]:[Prerequisite 7]],MATCH($A11&amp;"Bus Elec",tblAllCourses[Course Code]&amp;tblAllCourses[Type],0),MATCH(D$3,tblAllCourses[[#Headers],[Prerequisite 1]:[Prerequisite 7]],0)))</f>
        <v>BAC3602 / BAC3603</v>
      </c>
      <c r="E11" s="94" t="str" cm="1">
        <f t="array" ref="E11">IF(INDEX(tblAllCourses[[Prerequisite 1]:[Prerequisite 7]],MATCH($A11&amp;"Bus Elec",tblAllCourses[Course Code]&amp;tblAllCourses[Type],0),MATCH(E$3,tblAllCourses[[#Headers],[Prerequisite 1]:[Prerequisite 7]],0))=0,"",INDEX(tblAllCourses[[Prerequisite 1]:[Prerequisite 7]],MATCH($A11&amp;"Bus Elec",tblAllCourses[Course Code]&amp;tblAllCourses[Type],0),MATCH(E$3,tblAllCourses[[#Headers],[Prerequisite 1]:[Prerequisite 7]],0)))</f>
        <v/>
      </c>
      <c r="F11" s="94" t="str" cm="1">
        <f t="array" ref="F11">IF(INDEX(tblAllCourses[[Prerequisite 1]:[Prerequisite 7]],MATCH($A11&amp;"Bus Elec",tblAllCourses[Course Code]&amp;tblAllCourses[Type],0),MATCH(F$3,tblAllCourses[[#Headers],[Prerequisite 1]:[Prerequisite 7]],0))=0,"",INDEX(tblAllCourses[[Prerequisite 1]:[Prerequisite 7]],MATCH($A11&amp;"Bus Elec",tblAllCourses[Course Code]&amp;tblAllCourses[Type],0),MATCH(F$3,tblAllCourses[[#Headers],[Prerequisite 1]:[Prerequisite 7]],0)))</f>
        <v/>
      </c>
      <c r="G11" s="94" t="str" cm="1">
        <f t="array" ref="G11">IF(INDEX(tblAllCourses[[Prerequisite 1]:[Prerequisite 7]],MATCH($A11&amp;"Bus Elec",tblAllCourses[Course Code]&amp;tblAllCourses[Type],0),MATCH(G$3,tblAllCourses[[#Headers],[Prerequisite 1]:[Prerequisite 7]],0))=0,"",INDEX(tblAllCourses[[Prerequisite 1]:[Prerequisite 7]],MATCH($A11&amp;"Bus Elec",tblAllCourses[Course Code]&amp;tblAllCourses[Type],0),MATCH(G$3,tblAllCourses[[#Headers],[Prerequisite 1]:[Prerequisite 7]],0)))</f>
        <v/>
      </c>
      <c r="H11" s="94" t="str" cm="1">
        <f t="array" ref="H11">IF(INDEX(tblAllCourses[[Prerequisite 1]:[Prerequisite 7]],MATCH($A11&amp;"Bus Elec",tblAllCourses[Course Code]&amp;tblAllCourses[Type],0),MATCH(H$3,tblAllCourses[[#Headers],[Prerequisite 1]:[Prerequisite 7]],0))=0,"",INDEX(tblAllCourses[[Prerequisite 1]:[Prerequisite 7]],MATCH($A11&amp;"Bus Elec",tblAllCourses[Course Code]&amp;tblAllCourses[Type],0),MATCH(H$3,tblAllCourses[[#Headers],[Prerequisite 1]:[Prerequisite 7]],0)))</f>
        <v/>
      </c>
      <c r="I11" s="94" t="str" cm="1">
        <f t="array" ref="I11">IF(INDEX(tblAllCourses[[Prerequisite 1]:[Prerequisite 7]],MATCH($A11&amp;"Bus Elec",tblAllCourses[Course Code]&amp;tblAllCourses[Type],0),MATCH(I$3,tblAllCourses[[#Headers],[Prerequisite 1]:[Prerequisite 7]],0))=0,"",INDEX(tblAllCourses[[Prerequisite 1]:[Prerequisite 7]],MATCH($A11&amp;"Bus Elec",tblAllCourses[Course Code]&amp;tblAllCourses[Type],0),MATCH(I$3,tblAllCourses[[#Headers],[Prerequisite 1]:[Prerequisite 7]],0)))</f>
        <v/>
      </c>
      <c r="J11" s="94" t="str" cm="1">
        <f t="array" ref="J11">IF(INDEX(tblAllCourses[[Prerequisite 1]:[Prerequisite 7]],MATCH($A11&amp;"Bus Elec",tblAllCourses[Course Code]&amp;tblAllCourses[Type],0),MATCH(J$3,tblAllCourses[[#Headers],[Prerequisite 1]:[Prerequisite 7]],0))=0,"",INDEX(tblAllCourses[[Prerequisite 1]:[Prerequisite 7]],MATCH($A11&amp;"Bus Elec",tblAllCourses[Course Code]&amp;tblAllCourses[Type],0),MATCH(J$3,tblAllCourses[[#Headers],[Prerequisite 1]:[Prerequisite 7]],0)))</f>
        <v/>
      </c>
      <c r="K11" s="110"/>
    </row>
    <row r="12" spans="1:11" ht="15.75" customHeight="1" x14ac:dyDescent="0.5">
      <c r="A12" s="44" t="s">
        <v>428</v>
      </c>
      <c r="B12" s="39" t="s">
        <v>217</v>
      </c>
      <c r="C12" s="45">
        <f>VLOOKUP(A12,tblAllCourses[[Course Code]:[Credits]],3,FALSE)</f>
        <v>3</v>
      </c>
      <c r="D12" s="94" t="str" cm="1">
        <f t="array" ref="D12">IF(INDEX(tblAllCourses[[Prerequisite 1]:[Prerequisite 7]],MATCH($A12&amp;"Bus Elec",tblAllCourses[Course Code]&amp;tblAllCourses[Type],0),MATCH(D$3,tblAllCourses[[#Headers],[Prerequisite 1]:[Prerequisite 7]],0))=0,"",INDEX(tblAllCourses[[Prerequisite 1]:[Prerequisite 7]],MATCH($A12&amp;"Bus Elec",tblAllCourses[Course Code]&amp;tblAllCourses[Type],0),MATCH(D$3,tblAllCourses[[#Headers],[Prerequisite 1]:[Prerequisite 7]],0)))</f>
        <v>BAC3602 / BAC3603</v>
      </c>
      <c r="E12" s="94" t="str" cm="1">
        <f t="array" ref="E12">IF(INDEX(tblAllCourses[[Prerequisite 1]:[Prerequisite 7]],MATCH($A12&amp;"Bus Elec",tblAllCourses[Course Code]&amp;tblAllCourses[Type],0),MATCH(E$3,tblAllCourses[[#Headers],[Prerequisite 1]:[Prerequisite 7]],0))=0,"",INDEX(tblAllCourses[[Prerequisite 1]:[Prerequisite 7]],MATCH($A12&amp;"Bus Elec",tblAllCourses[Course Code]&amp;tblAllCourses[Type],0),MATCH(E$3,tblAllCourses[[#Headers],[Prerequisite 1]:[Prerequisite 7]],0)))</f>
        <v/>
      </c>
      <c r="F12" s="94" t="str" cm="1">
        <f t="array" ref="F12">IF(INDEX(tblAllCourses[[Prerequisite 1]:[Prerequisite 7]],MATCH($A12&amp;"Bus Elec",tblAllCourses[Course Code]&amp;tblAllCourses[Type],0),MATCH(F$3,tblAllCourses[[#Headers],[Prerequisite 1]:[Prerequisite 7]],0))=0,"",INDEX(tblAllCourses[[Prerequisite 1]:[Prerequisite 7]],MATCH($A12&amp;"Bus Elec",tblAllCourses[Course Code]&amp;tblAllCourses[Type],0),MATCH(F$3,tblAllCourses[[#Headers],[Prerequisite 1]:[Prerequisite 7]],0)))</f>
        <v/>
      </c>
      <c r="G12" s="94" t="str" cm="1">
        <f t="array" ref="G12">IF(INDEX(tblAllCourses[[Prerequisite 1]:[Prerequisite 7]],MATCH($A12&amp;"Bus Elec",tblAllCourses[Course Code]&amp;tblAllCourses[Type],0),MATCH(G$3,tblAllCourses[[#Headers],[Prerequisite 1]:[Prerequisite 7]],0))=0,"",INDEX(tblAllCourses[[Prerequisite 1]:[Prerequisite 7]],MATCH($A12&amp;"Bus Elec",tblAllCourses[Course Code]&amp;tblAllCourses[Type],0),MATCH(G$3,tblAllCourses[[#Headers],[Prerequisite 1]:[Prerequisite 7]],0)))</f>
        <v/>
      </c>
      <c r="H12" s="94" t="str" cm="1">
        <f t="array" ref="H12">IF(INDEX(tblAllCourses[[Prerequisite 1]:[Prerequisite 7]],MATCH($A12&amp;"Bus Elec",tblAllCourses[Course Code]&amp;tblAllCourses[Type],0),MATCH(H$3,tblAllCourses[[#Headers],[Prerequisite 1]:[Prerequisite 7]],0))=0,"",INDEX(tblAllCourses[[Prerequisite 1]:[Prerequisite 7]],MATCH($A12&amp;"Bus Elec",tblAllCourses[Course Code]&amp;tblAllCourses[Type],0),MATCH(H$3,tblAllCourses[[#Headers],[Prerequisite 1]:[Prerequisite 7]],0)))</f>
        <v/>
      </c>
      <c r="I12" s="94" t="str" cm="1">
        <f t="array" ref="I12">IF(INDEX(tblAllCourses[[Prerequisite 1]:[Prerequisite 7]],MATCH($A12&amp;"Bus Elec",tblAllCourses[Course Code]&amp;tblAllCourses[Type],0),MATCH(I$3,tblAllCourses[[#Headers],[Prerequisite 1]:[Prerequisite 7]],0))=0,"",INDEX(tblAllCourses[[Prerequisite 1]:[Prerequisite 7]],MATCH($A12&amp;"Bus Elec",tblAllCourses[Course Code]&amp;tblAllCourses[Type],0),MATCH(I$3,tblAllCourses[[#Headers],[Prerequisite 1]:[Prerequisite 7]],0)))</f>
        <v/>
      </c>
      <c r="J12" s="94" t="str" cm="1">
        <f t="array" ref="J12">IF(INDEX(tblAllCourses[[Prerequisite 1]:[Prerequisite 7]],MATCH($A12&amp;"Bus Elec",tblAllCourses[Course Code]&amp;tblAllCourses[Type],0),MATCH(J$3,tblAllCourses[[#Headers],[Prerequisite 1]:[Prerequisite 7]],0))=0,"",INDEX(tblAllCourses[[Prerequisite 1]:[Prerequisite 7]],MATCH($A12&amp;"Bus Elec",tblAllCourses[Course Code]&amp;tblAllCourses[Type],0),MATCH(J$3,tblAllCourses[[#Headers],[Prerequisite 1]:[Prerequisite 7]],0)))</f>
        <v/>
      </c>
      <c r="K12" s="110"/>
    </row>
    <row r="13" spans="1:11" ht="15.75" customHeight="1" x14ac:dyDescent="0.5">
      <c r="A13" s="44" t="s">
        <v>429</v>
      </c>
      <c r="B13" s="39" t="s">
        <v>218</v>
      </c>
      <c r="C13" s="45">
        <f>VLOOKUP(A13,tblAllCourses[[Course Code]:[Credits]],3,FALSE)</f>
        <v>3</v>
      </c>
      <c r="D13" s="94" t="str" cm="1">
        <f t="array" ref="D13">IF(INDEX(tblAllCourses[[Prerequisite 1]:[Prerequisite 7]],MATCH($A13&amp;"Bus Elec",tblAllCourses[Course Code]&amp;tblAllCourses[Type],0),MATCH(D$3,tblAllCourses[[#Headers],[Prerequisite 1]:[Prerequisite 7]],0))=0,"",INDEX(tblAllCourses[[Prerequisite 1]:[Prerequisite 7]],MATCH($A13&amp;"Bus Elec",tblAllCourses[Course Code]&amp;tblAllCourses[Type],0),MATCH(D$3,tblAllCourses[[#Headers],[Prerequisite 1]:[Prerequisite 7]],0)))</f>
        <v>BAC3602 / BAC3603</v>
      </c>
      <c r="E13" s="94" t="str" cm="1">
        <f t="array" ref="E13">IF(INDEX(tblAllCourses[[Prerequisite 1]:[Prerequisite 7]],MATCH($A13&amp;"Bus Elec",tblAllCourses[Course Code]&amp;tblAllCourses[Type],0),MATCH(E$3,tblAllCourses[[#Headers],[Prerequisite 1]:[Prerequisite 7]],0))=0,"",INDEX(tblAllCourses[[Prerequisite 1]:[Prerequisite 7]],MATCH($A13&amp;"Bus Elec",tblAllCourses[Course Code]&amp;tblAllCourses[Type],0),MATCH(E$3,tblAllCourses[[#Headers],[Prerequisite 1]:[Prerequisite 7]],0)))</f>
        <v/>
      </c>
      <c r="F13" s="94" t="str" cm="1">
        <f t="array" ref="F13">IF(INDEX(tblAllCourses[[Prerequisite 1]:[Prerequisite 7]],MATCH($A13&amp;"Bus Elec",tblAllCourses[Course Code]&amp;tblAllCourses[Type],0),MATCH(F$3,tblAllCourses[[#Headers],[Prerequisite 1]:[Prerequisite 7]],0))=0,"",INDEX(tblAllCourses[[Prerequisite 1]:[Prerequisite 7]],MATCH($A13&amp;"Bus Elec",tblAllCourses[Course Code]&amp;tblAllCourses[Type],0),MATCH(F$3,tblAllCourses[[#Headers],[Prerequisite 1]:[Prerequisite 7]],0)))</f>
        <v/>
      </c>
      <c r="G13" s="94" t="str" cm="1">
        <f t="array" ref="G13">IF(INDEX(tblAllCourses[[Prerequisite 1]:[Prerequisite 7]],MATCH($A13&amp;"Bus Elec",tblAllCourses[Course Code]&amp;tblAllCourses[Type],0),MATCH(G$3,tblAllCourses[[#Headers],[Prerequisite 1]:[Prerequisite 7]],0))=0,"",INDEX(tblAllCourses[[Prerequisite 1]:[Prerequisite 7]],MATCH($A13&amp;"Bus Elec",tblAllCourses[Course Code]&amp;tblAllCourses[Type],0),MATCH(G$3,tblAllCourses[[#Headers],[Prerequisite 1]:[Prerequisite 7]],0)))</f>
        <v/>
      </c>
      <c r="H13" s="94" t="str" cm="1">
        <f t="array" ref="H13">IF(INDEX(tblAllCourses[[Prerequisite 1]:[Prerequisite 7]],MATCH($A13&amp;"Bus Elec",tblAllCourses[Course Code]&amp;tblAllCourses[Type],0),MATCH(H$3,tblAllCourses[[#Headers],[Prerequisite 1]:[Prerequisite 7]],0))=0,"",INDEX(tblAllCourses[[Prerequisite 1]:[Prerequisite 7]],MATCH($A13&amp;"Bus Elec",tblAllCourses[Course Code]&amp;tblAllCourses[Type],0),MATCH(H$3,tblAllCourses[[#Headers],[Prerequisite 1]:[Prerequisite 7]],0)))</f>
        <v/>
      </c>
      <c r="I13" s="94" t="str" cm="1">
        <f t="array" ref="I13">IF(INDEX(tblAllCourses[[Prerequisite 1]:[Prerequisite 7]],MATCH($A13&amp;"Bus Elec",tblAllCourses[Course Code]&amp;tblAllCourses[Type],0),MATCH(I$3,tblAllCourses[[#Headers],[Prerequisite 1]:[Prerequisite 7]],0))=0,"",INDEX(tblAllCourses[[Prerequisite 1]:[Prerequisite 7]],MATCH($A13&amp;"Bus Elec",tblAllCourses[Course Code]&amp;tblAllCourses[Type],0),MATCH(I$3,tblAllCourses[[#Headers],[Prerequisite 1]:[Prerequisite 7]],0)))</f>
        <v/>
      </c>
      <c r="J13" s="94" t="str" cm="1">
        <f t="array" ref="J13">IF(INDEX(tblAllCourses[[Prerequisite 1]:[Prerequisite 7]],MATCH($A13&amp;"Bus Elec",tblAllCourses[Course Code]&amp;tblAllCourses[Type],0),MATCH(J$3,tblAllCourses[[#Headers],[Prerequisite 1]:[Prerequisite 7]],0))=0,"",INDEX(tblAllCourses[[Prerequisite 1]:[Prerequisite 7]],MATCH($A13&amp;"Bus Elec",tblAllCourses[Course Code]&amp;tblAllCourses[Type],0),MATCH(J$3,tblAllCourses[[#Headers],[Prerequisite 1]:[Prerequisite 7]],0)))</f>
        <v/>
      </c>
      <c r="K13" s="110"/>
    </row>
    <row r="14" spans="1:11" ht="15.75" customHeight="1" x14ac:dyDescent="0.5">
      <c r="A14" s="44" t="s">
        <v>430</v>
      </c>
      <c r="B14" s="39" t="s">
        <v>219</v>
      </c>
      <c r="C14" s="45">
        <f>VLOOKUP(A14,tblAllCourses[[Course Code]:[Credits]],3,FALSE)</f>
        <v>3</v>
      </c>
      <c r="D14" s="94" t="str" cm="1">
        <f t="array" ref="D14">IF(INDEX(tblAllCourses[[Prerequisite 1]:[Prerequisite 7]],MATCH($A14&amp;"Bus Elec",tblAllCourses[Course Code]&amp;tblAllCourses[Type],0),MATCH(D$3,tblAllCourses[[#Headers],[Prerequisite 1]:[Prerequisite 7]],0))=0,"",INDEX(tblAllCourses[[Prerequisite 1]:[Prerequisite 7]],MATCH($A14&amp;"Bus Elec",tblAllCourses[Course Code]&amp;tblAllCourses[Type],0),MATCH(D$3,tblAllCourses[[#Headers],[Prerequisite 1]:[Prerequisite 7]],0)))</f>
        <v>BAC4607</v>
      </c>
      <c r="E14" s="94" t="str" cm="1">
        <f t="array" ref="E14">IF(INDEX(tblAllCourses[[Prerequisite 1]:[Prerequisite 7]],MATCH($A14&amp;"Bus Elec",tblAllCourses[Course Code]&amp;tblAllCourses[Type],0),MATCH(E$3,tblAllCourses[[#Headers],[Prerequisite 1]:[Prerequisite 7]],0))=0,"",INDEX(tblAllCourses[[Prerequisite 1]:[Prerequisite 7]],MATCH($A14&amp;"Bus Elec",tblAllCourses[Course Code]&amp;tblAllCourses[Type],0),MATCH(E$3,tblAllCourses[[#Headers],[Prerequisite 1]:[Prerequisite 7]],0)))</f>
        <v/>
      </c>
      <c r="F14" s="94" t="str" cm="1">
        <f t="array" ref="F14">IF(INDEX(tblAllCourses[[Prerequisite 1]:[Prerequisite 7]],MATCH($A14&amp;"Bus Elec",tblAllCourses[Course Code]&amp;tblAllCourses[Type],0),MATCH(F$3,tblAllCourses[[#Headers],[Prerequisite 1]:[Prerequisite 7]],0))=0,"",INDEX(tblAllCourses[[Prerequisite 1]:[Prerequisite 7]],MATCH($A14&amp;"Bus Elec",tblAllCourses[Course Code]&amp;tblAllCourses[Type],0),MATCH(F$3,tblAllCourses[[#Headers],[Prerequisite 1]:[Prerequisite 7]],0)))</f>
        <v/>
      </c>
      <c r="G14" s="94" t="str" cm="1">
        <f t="array" ref="G14">IF(INDEX(tblAllCourses[[Prerequisite 1]:[Prerequisite 7]],MATCH($A14&amp;"Bus Elec",tblAllCourses[Course Code]&amp;tblAllCourses[Type],0),MATCH(G$3,tblAllCourses[[#Headers],[Prerequisite 1]:[Prerequisite 7]],0))=0,"",INDEX(tblAllCourses[[Prerequisite 1]:[Prerequisite 7]],MATCH($A14&amp;"Bus Elec",tblAllCourses[Course Code]&amp;tblAllCourses[Type],0),MATCH(G$3,tblAllCourses[[#Headers],[Prerequisite 1]:[Prerequisite 7]],0)))</f>
        <v/>
      </c>
      <c r="H14" s="94" t="str" cm="1">
        <f t="array" ref="H14">IF(INDEX(tblAllCourses[[Prerequisite 1]:[Prerequisite 7]],MATCH($A14&amp;"Bus Elec",tblAllCourses[Course Code]&amp;tblAllCourses[Type],0),MATCH(H$3,tblAllCourses[[#Headers],[Prerequisite 1]:[Prerequisite 7]],0))=0,"",INDEX(tblAllCourses[[Prerequisite 1]:[Prerequisite 7]],MATCH($A14&amp;"Bus Elec",tblAllCourses[Course Code]&amp;tblAllCourses[Type],0),MATCH(H$3,tblAllCourses[[#Headers],[Prerequisite 1]:[Prerequisite 7]],0)))</f>
        <v/>
      </c>
      <c r="I14" s="94" t="str" cm="1">
        <f t="array" ref="I14">IF(INDEX(tblAllCourses[[Prerequisite 1]:[Prerequisite 7]],MATCH($A14&amp;"Bus Elec",tblAllCourses[Course Code]&amp;tblAllCourses[Type],0),MATCH(I$3,tblAllCourses[[#Headers],[Prerequisite 1]:[Prerequisite 7]],0))=0,"",INDEX(tblAllCourses[[Prerequisite 1]:[Prerequisite 7]],MATCH($A14&amp;"Bus Elec",tblAllCourses[Course Code]&amp;tblAllCourses[Type],0),MATCH(I$3,tblAllCourses[[#Headers],[Prerequisite 1]:[Prerequisite 7]],0)))</f>
        <v/>
      </c>
      <c r="J14" s="94" t="str" cm="1">
        <f t="array" ref="J14">IF(INDEX(tblAllCourses[[Prerequisite 1]:[Prerequisite 7]],MATCH($A14&amp;"Bus Elec",tblAllCourses[Course Code]&amp;tblAllCourses[Type],0),MATCH(J$3,tblAllCourses[[#Headers],[Prerequisite 1]:[Prerequisite 7]],0))=0,"",INDEX(tblAllCourses[[Prerequisite 1]:[Prerequisite 7]],MATCH($A14&amp;"Bus Elec",tblAllCourses[Course Code]&amp;tblAllCourses[Type],0),MATCH(J$3,tblAllCourses[[#Headers],[Prerequisite 1]:[Prerequisite 7]],0)))</f>
        <v/>
      </c>
      <c r="K14" s="110"/>
    </row>
    <row r="15" spans="1:11" ht="15.75" customHeight="1" x14ac:dyDescent="0.5">
      <c r="A15" s="44" t="s">
        <v>431</v>
      </c>
      <c r="B15" s="39" t="s">
        <v>220</v>
      </c>
      <c r="C15" s="45">
        <f>VLOOKUP(A15,tblAllCourses[[Course Code]:[Credits]],3,FALSE)</f>
        <v>3</v>
      </c>
      <c r="D15" s="94" t="str" cm="1">
        <f t="array" ref="D15">IF(INDEX(tblAllCourses[[Prerequisite 1]:[Prerequisite 7]],MATCH($A15&amp;"Bus Elec",tblAllCourses[Course Code]&amp;tblAllCourses[Type],0),MATCH(D$3,tblAllCourses[[#Headers],[Prerequisite 1]:[Prerequisite 7]],0))=0,"",INDEX(tblAllCourses[[Prerequisite 1]:[Prerequisite 7]],MATCH($A15&amp;"Bus Elec",tblAllCourses[Course Code]&amp;tblAllCourses[Type],0),MATCH(D$3,tblAllCourses[[#Headers],[Prerequisite 1]:[Prerequisite 7]],0)))</f>
        <v>BAC3643</v>
      </c>
      <c r="E15" s="94" t="str" cm="1">
        <f t="array" ref="E15">IF(INDEX(tblAllCourses[[Prerequisite 1]:[Prerequisite 7]],MATCH($A15&amp;"Bus Elec",tblAllCourses[Course Code]&amp;tblAllCourses[Type],0),MATCH(E$3,tblAllCourses[[#Headers],[Prerequisite 1]:[Prerequisite 7]],0))=0,"",INDEX(tblAllCourses[[Prerequisite 1]:[Prerequisite 7]],MATCH($A15&amp;"Bus Elec",tblAllCourses[Course Code]&amp;tblAllCourses[Type],0),MATCH(E$3,tblAllCourses[[#Headers],[Prerequisite 1]:[Prerequisite 7]],0)))</f>
        <v>BAC3644</v>
      </c>
      <c r="F15" s="94" t="str" cm="1">
        <f t="array" ref="F15">IF(INDEX(tblAllCourses[[Prerequisite 1]:[Prerequisite 7]],MATCH($A15&amp;"Bus Elec",tblAllCourses[Course Code]&amp;tblAllCourses[Type],0),MATCH(F$3,tblAllCourses[[#Headers],[Prerequisite 1]:[Prerequisite 7]],0))=0,"",INDEX(tblAllCourses[[Prerequisite 1]:[Prerequisite 7]],MATCH($A15&amp;"Bus Elec",tblAllCourses[Course Code]&amp;tblAllCourses[Type],0),MATCH(F$3,tblAllCourses[[#Headers],[Prerequisite 1]:[Prerequisite 7]],0)))</f>
        <v/>
      </c>
      <c r="G15" s="94" t="str" cm="1">
        <f t="array" ref="G15">IF(INDEX(tblAllCourses[[Prerequisite 1]:[Prerequisite 7]],MATCH($A15&amp;"Bus Elec",tblAllCourses[Course Code]&amp;tblAllCourses[Type],0),MATCH(G$3,tblAllCourses[[#Headers],[Prerequisite 1]:[Prerequisite 7]],0))=0,"",INDEX(tblAllCourses[[Prerequisite 1]:[Prerequisite 7]],MATCH($A15&amp;"Bus Elec",tblAllCourses[Course Code]&amp;tblAllCourses[Type],0),MATCH(G$3,tblAllCourses[[#Headers],[Prerequisite 1]:[Prerequisite 7]],0)))</f>
        <v/>
      </c>
      <c r="H15" s="94" t="str" cm="1">
        <f t="array" ref="H15">IF(INDEX(tblAllCourses[[Prerequisite 1]:[Prerequisite 7]],MATCH($A15&amp;"Bus Elec",tblAllCourses[Course Code]&amp;tblAllCourses[Type],0),MATCH(H$3,tblAllCourses[[#Headers],[Prerequisite 1]:[Prerequisite 7]],0))=0,"",INDEX(tblAllCourses[[Prerequisite 1]:[Prerequisite 7]],MATCH($A15&amp;"Bus Elec",tblAllCourses[Course Code]&amp;tblAllCourses[Type],0),MATCH(H$3,tblAllCourses[[#Headers],[Prerequisite 1]:[Prerequisite 7]],0)))</f>
        <v/>
      </c>
      <c r="I15" s="94" t="str" cm="1">
        <f t="array" ref="I15">IF(INDEX(tblAllCourses[[Prerequisite 1]:[Prerequisite 7]],MATCH($A15&amp;"Bus Elec",tblAllCourses[Course Code]&amp;tblAllCourses[Type],0),MATCH(I$3,tblAllCourses[[#Headers],[Prerequisite 1]:[Prerequisite 7]],0))=0,"",INDEX(tblAllCourses[[Prerequisite 1]:[Prerequisite 7]],MATCH($A15&amp;"Bus Elec",tblAllCourses[Course Code]&amp;tblAllCourses[Type],0),MATCH(I$3,tblAllCourses[[#Headers],[Prerequisite 1]:[Prerequisite 7]],0)))</f>
        <v/>
      </c>
      <c r="J15" s="94" t="str" cm="1">
        <f t="array" ref="J15">IF(INDEX(tblAllCourses[[Prerequisite 1]:[Prerequisite 7]],MATCH($A15&amp;"Bus Elec",tblAllCourses[Course Code]&amp;tblAllCourses[Type],0),MATCH(J$3,tblAllCourses[[#Headers],[Prerequisite 1]:[Prerequisite 7]],0))=0,"",INDEX(tblAllCourses[[Prerequisite 1]:[Prerequisite 7]],MATCH($A15&amp;"Bus Elec",tblAllCourses[Course Code]&amp;tblAllCourses[Type],0),MATCH(J$3,tblAllCourses[[#Headers],[Prerequisite 1]:[Prerequisite 7]],0)))</f>
        <v/>
      </c>
      <c r="K15" s="110"/>
    </row>
    <row r="16" spans="1:11" ht="15.75" customHeight="1" x14ac:dyDescent="0.5">
      <c r="A16" s="44" t="s">
        <v>432</v>
      </c>
      <c r="B16" s="39" t="s">
        <v>221</v>
      </c>
      <c r="C16" s="45">
        <f>VLOOKUP(A16,tblAllCourses[[Course Code]:[Credits]],3,FALSE)</f>
        <v>3</v>
      </c>
      <c r="D16" s="94" t="str" cm="1">
        <f t="array" ref="D16">IF(INDEX(tblAllCourses[[Prerequisite 1]:[Prerequisite 7]],MATCH($A16&amp;"Bus Elec",tblAllCourses[Course Code]&amp;tblAllCourses[Type],0),MATCH(D$3,tblAllCourses[[#Headers],[Prerequisite 1]:[Prerequisite 7]],0))=0,"",INDEX(tblAllCourses[[Prerequisite 1]:[Prerequisite 7]],MATCH($A16&amp;"Bus Elec",tblAllCourses[Course Code]&amp;tblAllCourses[Type],0),MATCH(D$3,tblAllCourses[[#Headers],[Prerequisite 1]:[Prerequisite 7]],0)))</f>
        <v>BBA1102</v>
      </c>
      <c r="E16" s="94" t="str" cm="1">
        <f t="array" ref="E16">IF(INDEX(tblAllCourses[[Prerequisite 1]:[Prerequisite 7]],MATCH($A16&amp;"Bus Elec",tblAllCourses[Course Code]&amp;tblAllCourses[Type],0),MATCH(E$3,tblAllCourses[[#Headers],[Prerequisite 1]:[Prerequisite 7]],0))=0,"",INDEX(tblAllCourses[[Prerequisite 1]:[Prerequisite 7]],MATCH($A16&amp;"Bus Elec",tblAllCourses[Course Code]&amp;tblAllCourses[Type],0),MATCH(E$3,tblAllCourses[[#Headers],[Prerequisite 1]:[Prerequisite 7]],0)))</f>
        <v>BAC4646</v>
      </c>
      <c r="F16" s="94" t="str" cm="1">
        <f t="array" ref="F16">IF(INDEX(tblAllCourses[[Prerequisite 1]:[Prerequisite 7]],MATCH($A16&amp;"Bus Elec",tblAllCourses[Course Code]&amp;tblAllCourses[Type],0),MATCH(F$3,tblAllCourses[[#Headers],[Prerequisite 1]:[Prerequisite 7]],0))=0,"",INDEX(tblAllCourses[[Prerequisite 1]:[Prerequisite 7]],MATCH($A16&amp;"Bus Elec",tblAllCourses[Course Code]&amp;tblAllCourses[Type],0),MATCH(F$3,tblAllCourses[[#Headers],[Prerequisite 1]:[Prerequisite 7]],0)))</f>
        <v/>
      </c>
      <c r="G16" s="94" t="str" cm="1">
        <f t="array" ref="G16">IF(INDEX(tblAllCourses[[Prerequisite 1]:[Prerequisite 7]],MATCH($A16&amp;"Bus Elec",tblAllCourses[Course Code]&amp;tblAllCourses[Type],0),MATCH(G$3,tblAllCourses[[#Headers],[Prerequisite 1]:[Prerequisite 7]],0))=0,"",INDEX(tblAllCourses[[Prerequisite 1]:[Prerequisite 7]],MATCH($A16&amp;"Bus Elec",tblAllCourses[Course Code]&amp;tblAllCourses[Type],0),MATCH(G$3,tblAllCourses[[#Headers],[Prerequisite 1]:[Prerequisite 7]],0)))</f>
        <v/>
      </c>
      <c r="H16" s="94" t="str" cm="1">
        <f t="array" ref="H16">IF(INDEX(tblAllCourses[[Prerequisite 1]:[Prerequisite 7]],MATCH($A16&amp;"Bus Elec",tblAllCourses[Course Code]&amp;tblAllCourses[Type],0),MATCH(H$3,tblAllCourses[[#Headers],[Prerequisite 1]:[Prerequisite 7]],0))=0,"",INDEX(tblAllCourses[[Prerequisite 1]:[Prerequisite 7]],MATCH($A16&amp;"Bus Elec",tblAllCourses[Course Code]&amp;tblAllCourses[Type],0),MATCH(H$3,tblAllCourses[[#Headers],[Prerequisite 1]:[Prerequisite 7]],0)))</f>
        <v/>
      </c>
      <c r="I16" s="94" t="str" cm="1">
        <f t="array" ref="I16">IF(INDEX(tblAllCourses[[Prerequisite 1]:[Prerequisite 7]],MATCH($A16&amp;"Bus Elec",tblAllCourses[Course Code]&amp;tblAllCourses[Type],0),MATCH(I$3,tblAllCourses[[#Headers],[Prerequisite 1]:[Prerequisite 7]],0))=0,"",INDEX(tblAllCourses[[Prerequisite 1]:[Prerequisite 7]],MATCH($A16&amp;"Bus Elec",tblAllCourses[Course Code]&amp;tblAllCourses[Type],0),MATCH(I$3,tblAllCourses[[#Headers],[Prerequisite 1]:[Prerequisite 7]],0)))</f>
        <v/>
      </c>
      <c r="J16" s="94" t="str" cm="1">
        <f t="array" ref="J16">IF(INDEX(tblAllCourses[[Prerequisite 1]:[Prerequisite 7]],MATCH($A16&amp;"Bus Elec",tblAllCourses[Course Code]&amp;tblAllCourses[Type],0),MATCH(J$3,tblAllCourses[[#Headers],[Prerequisite 1]:[Prerequisite 7]],0))=0,"",INDEX(tblAllCourses[[Prerequisite 1]:[Prerequisite 7]],MATCH($A16&amp;"Bus Elec",tblAllCourses[Course Code]&amp;tblAllCourses[Type],0),MATCH(J$3,tblAllCourses[[#Headers],[Prerequisite 1]:[Prerequisite 7]],0)))</f>
        <v/>
      </c>
      <c r="K16" s="110"/>
    </row>
    <row r="17" spans="1:11" ht="15.75" customHeight="1" x14ac:dyDescent="0.5">
      <c r="A17" s="44" t="s">
        <v>828</v>
      </c>
      <c r="B17" s="39" t="s">
        <v>958</v>
      </c>
      <c r="C17" s="45">
        <f>VLOOKUP(A17,tblAllCourses[[Course Code]:[Credits]],3,FALSE)</f>
        <v>3</v>
      </c>
      <c r="D17" s="94" t="str" cm="1">
        <f t="array" ref="D17">IF(INDEX(tblAllCourses[[Prerequisite 1]:[Prerequisite 7]],MATCH($A17&amp;"Bus Elec",tblAllCourses[Course Code]&amp;tblAllCourses[Type],0),MATCH(D$3,tblAllCourses[[#Headers],[Prerequisite 1]:[Prerequisite 7]],0))=0,"",INDEX(tblAllCourses[[Prerequisite 1]:[Prerequisite 7]],MATCH($A17&amp;"Bus Elec",tblAllCourses[Course Code]&amp;tblAllCourses[Type],0),MATCH(D$3,tblAllCourses[[#Headers],[Prerequisite 1]:[Prerequisite 7]],0)))</f>
        <v/>
      </c>
      <c r="E17" s="94" t="str" cm="1">
        <f t="array" ref="E17">IF(INDEX(tblAllCourses[[Prerequisite 1]:[Prerequisite 7]],MATCH($A17&amp;"Bus Elec",tblAllCourses[Course Code]&amp;tblAllCourses[Type],0),MATCH(E$3,tblAllCourses[[#Headers],[Prerequisite 1]:[Prerequisite 7]],0))=0,"",INDEX(tblAllCourses[[Prerequisite 1]:[Prerequisite 7]],MATCH($A17&amp;"Bus Elec",tblAllCourses[Course Code]&amp;tblAllCourses[Type],0),MATCH(E$3,tblAllCourses[[#Headers],[Prerequisite 1]:[Prerequisite 7]],0)))</f>
        <v/>
      </c>
      <c r="F17" s="94" t="str" cm="1">
        <f t="array" ref="F17">IF(INDEX(tblAllCourses[[Prerequisite 1]:[Prerequisite 7]],MATCH($A17&amp;"Bus Elec",tblAllCourses[Course Code]&amp;tblAllCourses[Type],0),MATCH(F$3,tblAllCourses[[#Headers],[Prerequisite 1]:[Prerequisite 7]],0))=0,"",INDEX(tblAllCourses[[Prerequisite 1]:[Prerequisite 7]],MATCH($A17&amp;"Bus Elec",tblAllCourses[Course Code]&amp;tblAllCourses[Type],0),MATCH(F$3,tblAllCourses[[#Headers],[Prerequisite 1]:[Prerequisite 7]],0)))</f>
        <v/>
      </c>
      <c r="G17" s="94" t="str" cm="1">
        <f t="array" ref="G17">IF(INDEX(tblAllCourses[[Prerequisite 1]:[Prerequisite 7]],MATCH($A17&amp;"Bus Elec",tblAllCourses[Course Code]&amp;tblAllCourses[Type],0),MATCH(G$3,tblAllCourses[[#Headers],[Prerequisite 1]:[Prerequisite 7]],0))=0,"",INDEX(tblAllCourses[[Prerequisite 1]:[Prerequisite 7]],MATCH($A17&amp;"Bus Elec",tblAllCourses[Course Code]&amp;tblAllCourses[Type],0),MATCH(G$3,tblAllCourses[[#Headers],[Prerequisite 1]:[Prerequisite 7]],0)))</f>
        <v/>
      </c>
      <c r="H17" s="94" t="str" cm="1">
        <f t="array" ref="H17">IF(INDEX(tblAllCourses[[Prerequisite 1]:[Prerequisite 7]],MATCH($A17&amp;"Bus Elec",tblAllCourses[Course Code]&amp;tblAllCourses[Type],0),MATCH(H$3,tblAllCourses[[#Headers],[Prerequisite 1]:[Prerequisite 7]],0))=0,"",INDEX(tblAllCourses[[Prerequisite 1]:[Prerequisite 7]],MATCH($A17&amp;"Bus Elec",tblAllCourses[Course Code]&amp;tblAllCourses[Type],0),MATCH(H$3,tblAllCourses[[#Headers],[Prerequisite 1]:[Prerequisite 7]],0)))</f>
        <v/>
      </c>
      <c r="I17" s="94" t="str" cm="1">
        <f t="array" ref="I17">IF(INDEX(tblAllCourses[[Prerequisite 1]:[Prerequisite 7]],MATCH($A17&amp;"Bus Elec",tblAllCourses[Course Code]&amp;tblAllCourses[Type],0),MATCH(I$3,tblAllCourses[[#Headers],[Prerequisite 1]:[Prerequisite 7]],0))=0,"",INDEX(tblAllCourses[[Prerequisite 1]:[Prerequisite 7]],MATCH($A17&amp;"Bus Elec",tblAllCourses[Course Code]&amp;tblAllCourses[Type],0),MATCH(I$3,tblAllCourses[[#Headers],[Prerequisite 1]:[Prerequisite 7]],0)))</f>
        <v/>
      </c>
      <c r="J17" s="94" t="str" cm="1">
        <f t="array" ref="J17">IF(INDEX(tblAllCourses[[Prerequisite 1]:[Prerequisite 7]],MATCH($A17&amp;"Bus Elec",tblAllCourses[Course Code]&amp;tblAllCourses[Type],0),MATCH(J$3,tblAllCourses[[#Headers],[Prerequisite 1]:[Prerequisite 7]],0))=0,"",INDEX(tblAllCourses[[Prerequisite 1]:[Prerequisite 7]],MATCH($A17&amp;"Bus Elec",tblAllCourses[Course Code]&amp;tblAllCourses[Type],0),MATCH(J$3,tblAllCourses[[#Headers],[Prerequisite 1]:[Prerequisite 7]],0)))</f>
        <v/>
      </c>
      <c r="K17" s="110"/>
    </row>
    <row r="18" spans="1:11" ht="15.75" customHeight="1" x14ac:dyDescent="0.5">
      <c r="A18" s="44" t="s">
        <v>827</v>
      </c>
      <c r="B18" s="39" t="s">
        <v>959</v>
      </c>
      <c r="C18" s="45">
        <f>VLOOKUP(A18,tblAllCourses[[Course Code]:[Credits]],3,FALSE)</f>
        <v>3</v>
      </c>
      <c r="D18" s="94" t="str" cm="1">
        <f t="array" ref="D18">IF(INDEX(tblAllCourses[[Prerequisite 1]:[Prerequisite 7]],MATCH($A18&amp;"Bus Elec",tblAllCourses[Course Code]&amp;tblAllCourses[Type],0),MATCH(D$3,tblAllCourses[[#Headers],[Prerequisite 1]:[Prerequisite 7]],0))=0,"",INDEX(tblAllCourses[[Prerequisite 1]:[Prerequisite 7]],MATCH($A18&amp;"Bus Elec",tblAllCourses[Course Code]&amp;tblAllCourses[Type],0),MATCH(D$3,tblAllCourses[[#Headers],[Prerequisite 1]:[Prerequisite 7]],0)))</f>
        <v/>
      </c>
      <c r="E18" s="94" t="str" cm="1">
        <f t="array" ref="E18">IF(INDEX(tblAllCourses[[Prerequisite 1]:[Prerequisite 7]],MATCH($A18&amp;"Bus Elec",tblAllCourses[Course Code]&amp;tblAllCourses[Type],0),MATCH(E$3,tblAllCourses[[#Headers],[Prerequisite 1]:[Prerequisite 7]],0))=0,"",INDEX(tblAllCourses[[Prerequisite 1]:[Prerequisite 7]],MATCH($A18&amp;"Bus Elec",tblAllCourses[Course Code]&amp;tblAllCourses[Type],0),MATCH(E$3,tblAllCourses[[#Headers],[Prerequisite 1]:[Prerequisite 7]],0)))</f>
        <v/>
      </c>
      <c r="F18" s="94" t="str" cm="1">
        <f t="array" ref="F18">IF(INDEX(tblAllCourses[[Prerequisite 1]:[Prerequisite 7]],MATCH($A18&amp;"Bus Elec",tblAllCourses[Course Code]&amp;tblAllCourses[Type],0),MATCH(F$3,tblAllCourses[[#Headers],[Prerequisite 1]:[Prerequisite 7]],0))=0,"",INDEX(tblAllCourses[[Prerequisite 1]:[Prerequisite 7]],MATCH($A18&amp;"Bus Elec",tblAllCourses[Course Code]&amp;tblAllCourses[Type],0),MATCH(F$3,tblAllCourses[[#Headers],[Prerequisite 1]:[Prerequisite 7]],0)))</f>
        <v/>
      </c>
      <c r="G18" s="94" t="str" cm="1">
        <f t="array" ref="G18">IF(INDEX(tblAllCourses[[Prerequisite 1]:[Prerequisite 7]],MATCH($A18&amp;"Bus Elec",tblAllCourses[Course Code]&amp;tblAllCourses[Type],0),MATCH(G$3,tblAllCourses[[#Headers],[Prerequisite 1]:[Prerequisite 7]],0))=0,"",INDEX(tblAllCourses[[Prerequisite 1]:[Prerequisite 7]],MATCH($A18&amp;"Bus Elec",tblAllCourses[Course Code]&amp;tblAllCourses[Type],0),MATCH(G$3,tblAllCourses[[#Headers],[Prerequisite 1]:[Prerequisite 7]],0)))</f>
        <v/>
      </c>
      <c r="H18" s="94" t="str" cm="1">
        <f t="array" ref="H18">IF(INDEX(tblAllCourses[[Prerequisite 1]:[Prerequisite 7]],MATCH($A18&amp;"Bus Elec",tblAllCourses[Course Code]&amp;tblAllCourses[Type],0),MATCH(H$3,tblAllCourses[[#Headers],[Prerequisite 1]:[Prerequisite 7]],0))=0,"",INDEX(tblAllCourses[[Prerequisite 1]:[Prerequisite 7]],MATCH($A18&amp;"Bus Elec",tblAllCourses[Course Code]&amp;tblAllCourses[Type],0),MATCH(H$3,tblAllCourses[[#Headers],[Prerequisite 1]:[Prerequisite 7]],0)))</f>
        <v/>
      </c>
      <c r="I18" s="94" t="str" cm="1">
        <f t="array" ref="I18">IF(INDEX(tblAllCourses[[Prerequisite 1]:[Prerequisite 7]],MATCH($A18&amp;"Bus Elec",tblAllCourses[Course Code]&amp;tblAllCourses[Type],0),MATCH(I$3,tblAllCourses[[#Headers],[Prerequisite 1]:[Prerequisite 7]],0))=0,"",INDEX(tblAllCourses[[Prerequisite 1]:[Prerequisite 7]],MATCH($A18&amp;"Bus Elec",tblAllCourses[Course Code]&amp;tblAllCourses[Type],0),MATCH(I$3,tblAllCourses[[#Headers],[Prerequisite 1]:[Prerequisite 7]],0)))</f>
        <v/>
      </c>
      <c r="J18" s="94" t="str" cm="1">
        <f t="array" ref="J18">IF(INDEX(tblAllCourses[[Prerequisite 1]:[Prerequisite 7]],MATCH($A18&amp;"Bus Elec",tblAllCourses[Course Code]&amp;tblAllCourses[Type],0),MATCH(J$3,tblAllCourses[[#Headers],[Prerequisite 1]:[Prerequisite 7]],0))=0,"",INDEX(tblAllCourses[[Prerequisite 1]:[Prerequisite 7]],MATCH($A18&amp;"Bus Elec",tblAllCourses[Course Code]&amp;tblAllCourses[Type],0),MATCH(J$3,tblAllCourses[[#Headers],[Prerequisite 1]:[Prerequisite 7]],0)))</f>
        <v/>
      </c>
      <c r="K18" s="110"/>
    </row>
    <row r="19" spans="1:11" ht="15.75" customHeight="1" x14ac:dyDescent="0.5">
      <c r="A19" s="44" t="s">
        <v>829</v>
      </c>
      <c r="B19" s="39" t="s">
        <v>960</v>
      </c>
      <c r="C19" s="45">
        <f>VLOOKUP(A19,tblAllCourses[[Course Code]:[Credits]],3,FALSE)</f>
        <v>3</v>
      </c>
      <c r="D19" s="94" t="str" cm="1">
        <f t="array" ref="D19">IF(INDEX(tblAllCourses[[Prerequisite 1]:[Prerequisite 7]],MATCH($A19&amp;"Bus Elec",tblAllCourses[Course Code]&amp;tblAllCourses[Type],0),MATCH(D$3,tblAllCourses[[#Headers],[Prerequisite 1]:[Prerequisite 7]],0))=0,"",INDEX(tblAllCourses[[Prerequisite 1]:[Prerequisite 7]],MATCH($A19&amp;"Bus Elec",tblAllCourses[Course Code]&amp;tblAllCourses[Type],0),MATCH(D$3,tblAllCourses[[#Headers],[Prerequisite 1]:[Prerequisite 7]],0)))</f>
        <v/>
      </c>
      <c r="E19" s="94" t="str" cm="1">
        <f t="array" ref="E19">IF(INDEX(tblAllCourses[[Prerequisite 1]:[Prerequisite 7]],MATCH($A19&amp;"Bus Elec",tblAllCourses[Course Code]&amp;tblAllCourses[Type],0),MATCH(E$3,tblAllCourses[[#Headers],[Prerequisite 1]:[Prerequisite 7]],0))=0,"",INDEX(tblAllCourses[[Prerequisite 1]:[Prerequisite 7]],MATCH($A19&amp;"Bus Elec",tblAllCourses[Course Code]&amp;tblAllCourses[Type],0),MATCH(E$3,tblAllCourses[[#Headers],[Prerequisite 1]:[Prerequisite 7]],0)))</f>
        <v/>
      </c>
      <c r="F19" s="94" t="str" cm="1">
        <f t="array" ref="F19">IF(INDEX(tblAllCourses[[Prerequisite 1]:[Prerequisite 7]],MATCH($A19&amp;"Bus Elec",tblAllCourses[Course Code]&amp;tblAllCourses[Type],0),MATCH(F$3,tblAllCourses[[#Headers],[Prerequisite 1]:[Prerequisite 7]],0))=0,"",INDEX(tblAllCourses[[Prerequisite 1]:[Prerequisite 7]],MATCH($A19&amp;"Bus Elec",tblAllCourses[Course Code]&amp;tblAllCourses[Type],0),MATCH(F$3,tblAllCourses[[#Headers],[Prerequisite 1]:[Prerequisite 7]],0)))</f>
        <v/>
      </c>
      <c r="G19" s="94" t="str" cm="1">
        <f t="array" ref="G19">IF(INDEX(tblAllCourses[[Prerequisite 1]:[Prerequisite 7]],MATCH($A19&amp;"Bus Elec",tblAllCourses[Course Code]&amp;tblAllCourses[Type],0),MATCH(G$3,tblAllCourses[[#Headers],[Prerequisite 1]:[Prerequisite 7]],0))=0,"",INDEX(tblAllCourses[[Prerequisite 1]:[Prerequisite 7]],MATCH($A19&amp;"Bus Elec",tblAllCourses[Course Code]&amp;tblAllCourses[Type],0),MATCH(G$3,tblAllCourses[[#Headers],[Prerequisite 1]:[Prerequisite 7]],0)))</f>
        <v/>
      </c>
      <c r="H19" s="94" t="str" cm="1">
        <f t="array" ref="H19">IF(INDEX(tblAllCourses[[Prerequisite 1]:[Prerequisite 7]],MATCH($A19&amp;"Bus Elec",tblAllCourses[Course Code]&amp;tblAllCourses[Type],0),MATCH(H$3,tblAllCourses[[#Headers],[Prerequisite 1]:[Prerequisite 7]],0))=0,"",INDEX(tblAllCourses[[Prerequisite 1]:[Prerequisite 7]],MATCH($A19&amp;"Bus Elec",tblAllCourses[Course Code]&amp;tblAllCourses[Type],0),MATCH(H$3,tblAllCourses[[#Headers],[Prerequisite 1]:[Prerequisite 7]],0)))</f>
        <v/>
      </c>
      <c r="I19" s="94" t="str" cm="1">
        <f t="array" ref="I19">IF(INDEX(tblAllCourses[[Prerequisite 1]:[Prerequisite 7]],MATCH($A19&amp;"Bus Elec",tblAllCourses[Course Code]&amp;tblAllCourses[Type],0),MATCH(I$3,tblAllCourses[[#Headers],[Prerequisite 1]:[Prerequisite 7]],0))=0,"",INDEX(tblAllCourses[[Prerequisite 1]:[Prerequisite 7]],MATCH($A19&amp;"Bus Elec",tblAllCourses[Course Code]&amp;tblAllCourses[Type],0),MATCH(I$3,tblAllCourses[[#Headers],[Prerequisite 1]:[Prerequisite 7]],0)))</f>
        <v/>
      </c>
      <c r="J19" s="94" t="str" cm="1">
        <f t="array" ref="J19">IF(INDEX(tblAllCourses[[Prerequisite 1]:[Prerequisite 7]],MATCH($A19&amp;"Bus Elec",tblAllCourses[Course Code]&amp;tblAllCourses[Type],0),MATCH(J$3,tblAllCourses[[#Headers],[Prerequisite 1]:[Prerequisite 7]],0))=0,"",INDEX(tblAllCourses[[Prerequisite 1]:[Prerequisite 7]],MATCH($A19&amp;"Bus Elec",tblAllCourses[Course Code]&amp;tblAllCourses[Type],0),MATCH(J$3,tblAllCourses[[#Headers],[Prerequisite 1]:[Prerequisite 7]],0)))</f>
        <v/>
      </c>
      <c r="K19" s="110"/>
    </row>
    <row r="20" spans="1:11" ht="15.75" customHeight="1" x14ac:dyDescent="0.5">
      <c r="A20" s="44" t="s">
        <v>830</v>
      </c>
      <c r="B20" s="39" t="s">
        <v>961</v>
      </c>
      <c r="C20" s="45">
        <f>VLOOKUP(A20,tblAllCourses[[Course Code]:[Credits]],3,FALSE)</f>
        <v>3</v>
      </c>
      <c r="D20" s="94" t="str" cm="1">
        <f t="array" ref="D20">IF(INDEX(tblAllCourses[[Prerequisite 1]:[Prerequisite 7]],MATCH($A20&amp;"Bus Elec",tblAllCourses[Course Code]&amp;tblAllCourses[Type],0),MATCH(D$3,tblAllCourses[[#Headers],[Prerequisite 1]:[Prerequisite 7]],0))=0,"",INDEX(tblAllCourses[[Prerequisite 1]:[Prerequisite 7]],MATCH($A20&amp;"Bus Elec",tblAllCourses[Course Code]&amp;tblAllCourses[Type],0),MATCH(D$3,tblAllCourses[[#Headers],[Prerequisite 1]:[Prerequisite 7]],0)))</f>
        <v/>
      </c>
      <c r="E20" s="94" t="str" cm="1">
        <f t="array" ref="E20">IF(INDEX(tblAllCourses[[Prerequisite 1]:[Prerequisite 7]],MATCH($A20&amp;"Bus Elec",tblAllCourses[Course Code]&amp;tblAllCourses[Type],0),MATCH(E$3,tblAllCourses[[#Headers],[Prerequisite 1]:[Prerequisite 7]],0))=0,"",INDEX(tblAllCourses[[Prerequisite 1]:[Prerequisite 7]],MATCH($A20&amp;"Bus Elec",tblAllCourses[Course Code]&amp;tblAllCourses[Type],0),MATCH(E$3,tblAllCourses[[#Headers],[Prerequisite 1]:[Prerequisite 7]],0)))</f>
        <v/>
      </c>
      <c r="F20" s="94" t="str" cm="1">
        <f t="array" ref="F20">IF(INDEX(tblAllCourses[[Prerequisite 1]:[Prerequisite 7]],MATCH($A20&amp;"Bus Elec",tblAllCourses[Course Code]&amp;tblAllCourses[Type],0),MATCH(F$3,tblAllCourses[[#Headers],[Prerequisite 1]:[Prerequisite 7]],0))=0,"",INDEX(tblAllCourses[[Prerequisite 1]:[Prerequisite 7]],MATCH($A20&amp;"Bus Elec",tblAllCourses[Course Code]&amp;tblAllCourses[Type],0),MATCH(F$3,tblAllCourses[[#Headers],[Prerequisite 1]:[Prerequisite 7]],0)))</f>
        <v/>
      </c>
      <c r="G20" s="94" t="str" cm="1">
        <f t="array" ref="G20">IF(INDEX(tblAllCourses[[Prerequisite 1]:[Prerequisite 7]],MATCH($A20&amp;"Bus Elec",tblAllCourses[Course Code]&amp;tblAllCourses[Type],0),MATCH(G$3,tblAllCourses[[#Headers],[Prerequisite 1]:[Prerequisite 7]],0))=0,"",INDEX(tblAllCourses[[Prerequisite 1]:[Prerequisite 7]],MATCH($A20&amp;"Bus Elec",tblAllCourses[Course Code]&amp;tblAllCourses[Type],0),MATCH(G$3,tblAllCourses[[#Headers],[Prerequisite 1]:[Prerequisite 7]],0)))</f>
        <v/>
      </c>
      <c r="H20" s="94" t="str" cm="1">
        <f t="array" ref="H20">IF(INDEX(tblAllCourses[[Prerequisite 1]:[Prerequisite 7]],MATCH($A20&amp;"Bus Elec",tblAllCourses[Course Code]&amp;tblAllCourses[Type],0),MATCH(H$3,tblAllCourses[[#Headers],[Prerequisite 1]:[Prerequisite 7]],0))=0,"",INDEX(tblAllCourses[[Prerequisite 1]:[Prerequisite 7]],MATCH($A20&amp;"Bus Elec",tblAllCourses[Course Code]&amp;tblAllCourses[Type],0),MATCH(H$3,tblAllCourses[[#Headers],[Prerequisite 1]:[Prerequisite 7]],0)))</f>
        <v/>
      </c>
      <c r="I20" s="94" t="str" cm="1">
        <f t="array" ref="I20">IF(INDEX(tblAllCourses[[Prerequisite 1]:[Prerequisite 7]],MATCH($A20&amp;"Bus Elec",tblAllCourses[Course Code]&amp;tblAllCourses[Type],0),MATCH(I$3,tblAllCourses[[#Headers],[Prerequisite 1]:[Prerequisite 7]],0))=0,"",INDEX(tblAllCourses[[Prerequisite 1]:[Prerequisite 7]],MATCH($A20&amp;"Bus Elec",tblAllCourses[Course Code]&amp;tblAllCourses[Type],0),MATCH(I$3,tblAllCourses[[#Headers],[Prerequisite 1]:[Prerequisite 7]],0)))</f>
        <v/>
      </c>
      <c r="J20" s="94" t="str" cm="1">
        <f t="array" ref="J20">IF(INDEX(tblAllCourses[[Prerequisite 1]:[Prerequisite 7]],MATCH($A20&amp;"Bus Elec",tblAllCourses[Course Code]&amp;tblAllCourses[Type],0),MATCH(J$3,tblAllCourses[[#Headers],[Prerequisite 1]:[Prerequisite 7]],0))=0,"",INDEX(tblAllCourses[[Prerequisite 1]:[Prerequisite 7]],MATCH($A20&amp;"Bus Elec",tblAllCourses[Course Code]&amp;tblAllCourses[Type],0),MATCH(J$3,tblAllCourses[[#Headers],[Prerequisite 1]:[Prerequisite 7]],0)))</f>
        <v/>
      </c>
      <c r="K20" s="110"/>
    </row>
    <row r="21" spans="1:11" ht="15.75" customHeight="1" x14ac:dyDescent="0.5">
      <c r="A21" s="44" t="s">
        <v>831</v>
      </c>
      <c r="B21" s="39" t="s">
        <v>962</v>
      </c>
      <c r="C21" s="45">
        <f>VLOOKUP(A21,tblAllCourses[[Course Code]:[Credits]],3,FALSE)</f>
        <v>3</v>
      </c>
      <c r="D21" s="94" t="str" cm="1">
        <f t="array" ref="D21">IF(INDEX(tblAllCourses[[Prerequisite 1]:[Prerequisite 7]],MATCH($A21&amp;"Bus Elec",tblAllCourses[Course Code]&amp;tblAllCourses[Type],0),MATCH(D$3,tblAllCourses[[#Headers],[Prerequisite 1]:[Prerequisite 7]],0))=0,"",INDEX(tblAllCourses[[Prerequisite 1]:[Prerequisite 7]],MATCH($A21&amp;"Bus Elec",tblAllCourses[Course Code]&amp;tblAllCourses[Type],0),MATCH(D$3,tblAllCourses[[#Headers],[Prerequisite 1]:[Prerequisite 7]],0)))</f>
        <v/>
      </c>
      <c r="E21" s="94" t="str" cm="1">
        <f t="array" ref="E21">IF(INDEX(tblAllCourses[[Prerequisite 1]:[Prerequisite 7]],MATCH($A21&amp;"Bus Elec",tblAllCourses[Course Code]&amp;tblAllCourses[Type],0),MATCH(E$3,tblAllCourses[[#Headers],[Prerequisite 1]:[Prerequisite 7]],0))=0,"",INDEX(tblAllCourses[[Prerequisite 1]:[Prerequisite 7]],MATCH($A21&amp;"Bus Elec",tblAllCourses[Course Code]&amp;tblAllCourses[Type],0),MATCH(E$3,tblAllCourses[[#Headers],[Prerequisite 1]:[Prerequisite 7]],0)))</f>
        <v/>
      </c>
      <c r="F21" s="94" t="str" cm="1">
        <f t="array" ref="F21">IF(INDEX(tblAllCourses[[Prerequisite 1]:[Prerequisite 7]],MATCH($A21&amp;"Bus Elec",tblAllCourses[Course Code]&amp;tblAllCourses[Type],0),MATCH(F$3,tblAllCourses[[#Headers],[Prerequisite 1]:[Prerequisite 7]],0))=0,"",INDEX(tblAllCourses[[Prerequisite 1]:[Prerequisite 7]],MATCH($A21&amp;"Bus Elec",tblAllCourses[Course Code]&amp;tblAllCourses[Type],0),MATCH(F$3,tblAllCourses[[#Headers],[Prerequisite 1]:[Prerequisite 7]],0)))</f>
        <v/>
      </c>
      <c r="G21" s="94" t="str" cm="1">
        <f t="array" ref="G21">IF(INDEX(tblAllCourses[[Prerequisite 1]:[Prerequisite 7]],MATCH($A21&amp;"Bus Elec",tblAllCourses[Course Code]&amp;tblAllCourses[Type],0),MATCH(G$3,tblAllCourses[[#Headers],[Prerequisite 1]:[Prerequisite 7]],0))=0,"",INDEX(tblAllCourses[[Prerequisite 1]:[Prerequisite 7]],MATCH($A21&amp;"Bus Elec",tblAllCourses[Course Code]&amp;tblAllCourses[Type],0),MATCH(G$3,tblAllCourses[[#Headers],[Prerequisite 1]:[Prerequisite 7]],0)))</f>
        <v/>
      </c>
      <c r="H21" s="94" t="str" cm="1">
        <f t="array" ref="H21">IF(INDEX(tblAllCourses[[Prerequisite 1]:[Prerequisite 7]],MATCH($A21&amp;"Bus Elec",tblAllCourses[Course Code]&amp;tblAllCourses[Type],0),MATCH(H$3,tblAllCourses[[#Headers],[Prerequisite 1]:[Prerequisite 7]],0))=0,"",INDEX(tblAllCourses[[Prerequisite 1]:[Prerequisite 7]],MATCH($A21&amp;"Bus Elec",tblAllCourses[Course Code]&amp;tblAllCourses[Type],0),MATCH(H$3,tblAllCourses[[#Headers],[Prerequisite 1]:[Prerequisite 7]],0)))</f>
        <v/>
      </c>
      <c r="I21" s="94" t="str" cm="1">
        <f t="array" ref="I21">IF(INDEX(tblAllCourses[[Prerequisite 1]:[Prerequisite 7]],MATCH($A21&amp;"Bus Elec",tblAllCourses[Course Code]&amp;tblAllCourses[Type],0),MATCH(I$3,tblAllCourses[[#Headers],[Prerequisite 1]:[Prerequisite 7]],0))=0,"",INDEX(tblAllCourses[[Prerequisite 1]:[Prerequisite 7]],MATCH($A21&amp;"Bus Elec",tblAllCourses[Course Code]&amp;tblAllCourses[Type],0),MATCH(I$3,tblAllCourses[[#Headers],[Prerequisite 1]:[Prerequisite 7]],0)))</f>
        <v/>
      </c>
      <c r="J21" s="94" t="str" cm="1">
        <f t="array" ref="J21">IF(INDEX(tblAllCourses[[Prerequisite 1]:[Prerequisite 7]],MATCH($A21&amp;"Bus Elec",tblAllCourses[Course Code]&amp;tblAllCourses[Type],0),MATCH(J$3,tblAllCourses[[#Headers],[Prerequisite 1]:[Prerequisite 7]],0))=0,"",INDEX(tblAllCourses[[Prerequisite 1]:[Prerequisite 7]],MATCH($A21&amp;"Bus Elec",tblAllCourses[Course Code]&amp;tblAllCourses[Type],0),MATCH(J$3,tblAllCourses[[#Headers],[Prerequisite 1]:[Prerequisite 7]],0)))</f>
        <v/>
      </c>
      <c r="K21" s="110"/>
    </row>
    <row r="22" spans="1:11" ht="15.75" customHeight="1" x14ac:dyDescent="0.5">
      <c r="A22" s="44" t="s">
        <v>832</v>
      </c>
      <c r="B22" s="39" t="s">
        <v>963</v>
      </c>
      <c r="C22" s="45">
        <f>VLOOKUP(A22,tblAllCourses[[Course Code]:[Credits]],3,FALSE)</f>
        <v>3</v>
      </c>
      <c r="D22" s="94" t="str" cm="1">
        <f t="array" ref="D22">IF(INDEX(tblAllCourses[[Prerequisite 1]:[Prerequisite 7]],MATCH($A22&amp;"Bus Elec",tblAllCourses[Course Code]&amp;tblAllCourses[Type],0),MATCH(D$3,tblAllCourses[[#Headers],[Prerequisite 1]:[Prerequisite 7]],0))=0,"",INDEX(tblAllCourses[[Prerequisite 1]:[Prerequisite 7]],MATCH($A22&amp;"Bus Elec",tblAllCourses[Course Code]&amp;tblAllCourses[Type],0),MATCH(D$3,tblAllCourses[[#Headers],[Prerequisite 1]:[Prerequisite 7]],0)))</f>
        <v/>
      </c>
      <c r="E22" s="94" t="str" cm="1">
        <f t="array" ref="E22">IF(INDEX(tblAllCourses[[Prerequisite 1]:[Prerequisite 7]],MATCH($A22&amp;"Bus Elec",tblAllCourses[Course Code]&amp;tblAllCourses[Type],0),MATCH(E$3,tblAllCourses[[#Headers],[Prerequisite 1]:[Prerequisite 7]],0))=0,"",INDEX(tblAllCourses[[Prerequisite 1]:[Prerequisite 7]],MATCH($A22&amp;"Bus Elec",tblAllCourses[Course Code]&amp;tblAllCourses[Type],0),MATCH(E$3,tblAllCourses[[#Headers],[Prerequisite 1]:[Prerequisite 7]],0)))</f>
        <v/>
      </c>
      <c r="F22" s="94" t="str" cm="1">
        <f t="array" ref="F22">IF(INDEX(tblAllCourses[[Prerequisite 1]:[Prerequisite 7]],MATCH($A22&amp;"Bus Elec",tblAllCourses[Course Code]&amp;tblAllCourses[Type],0),MATCH(F$3,tblAllCourses[[#Headers],[Prerequisite 1]:[Prerequisite 7]],0))=0,"",INDEX(tblAllCourses[[Prerequisite 1]:[Prerequisite 7]],MATCH($A22&amp;"Bus Elec",tblAllCourses[Course Code]&amp;tblAllCourses[Type],0),MATCH(F$3,tblAllCourses[[#Headers],[Prerequisite 1]:[Prerequisite 7]],0)))</f>
        <v/>
      </c>
      <c r="G22" s="94" t="str" cm="1">
        <f t="array" ref="G22">IF(INDEX(tblAllCourses[[Prerequisite 1]:[Prerequisite 7]],MATCH($A22&amp;"Bus Elec",tblAllCourses[Course Code]&amp;tblAllCourses[Type],0),MATCH(G$3,tblAllCourses[[#Headers],[Prerequisite 1]:[Prerequisite 7]],0))=0,"",INDEX(tblAllCourses[[Prerequisite 1]:[Prerequisite 7]],MATCH($A22&amp;"Bus Elec",tblAllCourses[Course Code]&amp;tblAllCourses[Type],0),MATCH(G$3,tblAllCourses[[#Headers],[Prerequisite 1]:[Prerequisite 7]],0)))</f>
        <v/>
      </c>
      <c r="H22" s="94" t="str" cm="1">
        <f t="array" ref="H22">IF(INDEX(tblAllCourses[[Prerequisite 1]:[Prerequisite 7]],MATCH($A22&amp;"Bus Elec",tblAllCourses[Course Code]&amp;tblAllCourses[Type],0),MATCH(H$3,tblAllCourses[[#Headers],[Prerequisite 1]:[Prerequisite 7]],0))=0,"",INDEX(tblAllCourses[[Prerequisite 1]:[Prerequisite 7]],MATCH($A22&amp;"Bus Elec",tblAllCourses[Course Code]&amp;tblAllCourses[Type],0),MATCH(H$3,tblAllCourses[[#Headers],[Prerequisite 1]:[Prerequisite 7]],0)))</f>
        <v/>
      </c>
      <c r="I22" s="94" t="str" cm="1">
        <f t="array" ref="I22">IF(INDEX(tblAllCourses[[Prerequisite 1]:[Prerequisite 7]],MATCH($A22&amp;"Bus Elec",tblAllCourses[Course Code]&amp;tblAllCourses[Type],0),MATCH(I$3,tblAllCourses[[#Headers],[Prerequisite 1]:[Prerequisite 7]],0))=0,"",INDEX(tblAllCourses[[Prerequisite 1]:[Prerequisite 7]],MATCH($A22&amp;"Bus Elec",tblAllCourses[Course Code]&amp;tblAllCourses[Type],0),MATCH(I$3,tblAllCourses[[#Headers],[Prerequisite 1]:[Prerequisite 7]],0)))</f>
        <v/>
      </c>
      <c r="J22" s="94" t="str" cm="1">
        <f t="array" ref="J22">IF(INDEX(tblAllCourses[[Prerequisite 1]:[Prerequisite 7]],MATCH($A22&amp;"Bus Elec",tblAllCourses[Course Code]&amp;tblAllCourses[Type],0),MATCH(J$3,tblAllCourses[[#Headers],[Prerequisite 1]:[Prerequisite 7]],0))=0,"",INDEX(tblAllCourses[[Prerequisite 1]:[Prerequisite 7]],MATCH($A22&amp;"Bus Elec",tblAllCourses[Course Code]&amp;tblAllCourses[Type],0),MATCH(J$3,tblAllCourses[[#Headers],[Prerequisite 1]:[Prerequisite 7]],0)))</f>
        <v/>
      </c>
      <c r="K22" s="110"/>
    </row>
    <row r="23" spans="1:11" ht="15.75" customHeight="1" x14ac:dyDescent="0.5">
      <c r="A23" s="44" t="s">
        <v>833</v>
      </c>
      <c r="B23" s="39" t="s">
        <v>964</v>
      </c>
      <c r="C23" s="45">
        <f>VLOOKUP(A23,tblAllCourses[[Course Code]:[Credits]],3,FALSE)</f>
        <v>3</v>
      </c>
      <c r="D23" s="94" t="str" cm="1">
        <f t="array" ref="D23">IF(INDEX(tblAllCourses[[Prerequisite 1]:[Prerequisite 7]],MATCH($A23&amp;"Bus Elec",tblAllCourses[Course Code]&amp;tblAllCourses[Type],0),MATCH(D$3,tblAllCourses[[#Headers],[Prerequisite 1]:[Prerequisite 7]],0))=0,"",INDEX(tblAllCourses[[Prerequisite 1]:[Prerequisite 7]],MATCH($A23&amp;"Bus Elec",tblAllCourses[Course Code]&amp;tblAllCourses[Type],0),MATCH(D$3,tblAllCourses[[#Headers],[Prerequisite 1]:[Prerequisite 7]],0)))</f>
        <v/>
      </c>
      <c r="E23" s="94" t="str" cm="1">
        <f t="array" ref="E23">IF(INDEX(tblAllCourses[[Prerequisite 1]:[Prerequisite 7]],MATCH($A23&amp;"Bus Elec",tblAllCourses[Course Code]&amp;tblAllCourses[Type],0),MATCH(E$3,tblAllCourses[[#Headers],[Prerequisite 1]:[Prerequisite 7]],0))=0,"",INDEX(tblAllCourses[[Prerequisite 1]:[Prerequisite 7]],MATCH($A23&amp;"Bus Elec",tblAllCourses[Course Code]&amp;tblAllCourses[Type],0),MATCH(E$3,tblAllCourses[[#Headers],[Prerequisite 1]:[Prerequisite 7]],0)))</f>
        <v/>
      </c>
      <c r="F23" s="94" t="str" cm="1">
        <f t="array" ref="F23">IF(INDEX(tblAllCourses[[Prerequisite 1]:[Prerequisite 7]],MATCH($A23&amp;"Bus Elec",tblAllCourses[Course Code]&amp;tblAllCourses[Type],0),MATCH(F$3,tblAllCourses[[#Headers],[Prerequisite 1]:[Prerequisite 7]],0))=0,"",INDEX(tblAllCourses[[Prerequisite 1]:[Prerequisite 7]],MATCH($A23&amp;"Bus Elec",tblAllCourses[Course Code]&amp;tblAllCourses[Type],0),MATCH(F$3,tblAllCourses[[#Headers],[Prerequisite 1]:[Prerequisite 7]],0)))</f>
        <v/>
      </c>
      <c r="G23" s="94" t="str" cm="1">
        <f t="array" ref="G23">IF(INDEX(tblAllCourses[[Prerequisite 1]:[Prerequisite 7]],MATCH($A23&amp;"Bus Elec",tblAllCourses[Course Code]&amp;tblAllCourses[Type],0),MATCH(G$3,tblAllCourses[[#Headers],[Prerequisite 1]:[Prerequisite 7]],0))=0,"",INDEX(tblAllCourses[[Prerequisite 1]:[Prerequisite 7]],MATCH($A23&amp;"Bus Elec",tblAllCourses[Course Code]&amp;tblAllCourses[Type],0),MATCH(G$3,tblAllCourses[[#Headers],[Prerequisite 1]:[Prerequisite 7]],0)))</f>
        <v/>
      </c>
      <c r="H23" s="94" t="str" cm="1">
        <f t="array" ref="H23">IF(INDEX(tblAllCourses[[Prerequisite 1]:[Prerequisite 7]],MATCH($A23&amp;"Bus Elec",tblAllCourses[Course Code]&amp;tblAllCourses[Type],0),MATCH(H$3,tblAllCourses[[#Headers],[Prerequisite 1]:[Prerequisite 7]],0))=0,"",INDEX(tblAllCourses[[Prerequisite 1]:[Prerequisite 7]],MATCH($A23&amp;"Bus Elec",tblAllCourses[Course Code]&amp;tblAllCourses[Type],0),MATCH(H$3,tblAllCourses[[#Headers],[Prerequisite 1]:[Prerequisite 7]],0)))</f>
        <v/>
      </c>
      <c r="I23" s="94" t="str" cm="1">
        <f t="array" ref="I23">IF(INDEX(tblAllCourses[[Prerequisite 1]:[Prerequisite 7]],MATCH($A23&amp;"Bus Elec",tblAllCourses[Course Code]&amp;tblAllCourses[Type],0),MATCH(I$3,tblAllCourses[[#Headers],[Prerequisite 1]:[Prerequisite 7]],0))=0,"",INDEX(tblAllCourses[[Prerequisite 1]:[Prerequisite 7]],MATCH($A23&amp;"Bus Elec",tblAllCourses[Course Code]&amp;tblAllCourses[Type],0),MATCH(I$3,tblAllCourses[[#Headers],[Prerequisite 1]:[Prerequisite 7]],0)))</f>
        <v/>
      </c>
      <c r="J23" s="94" t="str" cm="1">
        <f t="array" ref="J23">IF(INDEX(tblAllCourses[[Prerequisite 1]:[Prerequisite 7]],MATCH($A23&amp;"Bus Elec",tblAllCourses[Course Code]&amp;tblAllCourses[Type],0),MATCH(J$3,tblAllCourses[[#Headers],[Prerequisite 1]:[Prerequisite 7]],0))=0,"",INDEX(tblAllCourses[[Prerequisite 1]:[Prerequisite 7]],MATCH($A23&amp;"Bus Elec",tblAllCourses[Course Code]&amp;tblAllCourses[Type],0),MATCH(J$3,tblAllCourses[[#Headers],[Prerequisite 1]:[Prerequisite 7]],0)))</f>
        <v/>
      </c>
      <c r="K23" s="110"/>
    </row>
    <row r="24" spans="1:11" ht="15.75" customHeight="1" x14ac:dyDescent="0.5">
      <c r="A24" s="44" t="s">
        <v>834</v>
      </c>
      <c r="B24" s="39" t="s">
        <v>965</v>
      </c>
      <c r="C24" s="45">
        <f>VLOOKUP(A24,tblAllCourses[[Course Code]:[Credits]],3,FALSE)</f>
        <v>3</v>
      </c>
      <c r="D24" s="94" t="str" cm="1">
        <f t="array" ref="D24">IF(INDEX(tblAllCourses[[Prerequisite 1]:[Prerequisite 7]],MATCH($A24&amp;"Bus Elec",tblAllCourses[Course Code]&amp;tblAllCourses[Type],0),MATCH(D$3,tblAllCourses[[#Headers],[Prerequisite 1]:[Prerequisite 7]],0))=0,"",INDEX(tblAllCourses[[Prerequisite 1]:[Prerequisite 7]],MATCH($A24&amp;"Bus Elec",tblAllCourses[Course Code]&amp;tblAllCourses[Type],0),MATCH(D$3,tblAllCourses[[#Headers],[Prerequisite 1]:[Prerequisite 7]],0)))</f>
        <v/>
      </c>
      <c r="E24" s="94" t="str" cm="1">
        <f t="array" ref="E24">IF(INDEX(tblAllCourses[[Prerequisite 1]:[Prerequisite 7]],MATCH($A24&amp;"Bus Elec",tblAllCourses[Course Code]&amp;tblAllCourses[Type],0),MATCH(E$3,tblAllCourses[[#Headers],[Prerequisite 1]:[Prerequisite 7]],0))=0,"",INDEX(tblAllCourses[[Prerequisite 1]:[Prerequisite 7]],MATCH($A24&amp;"Bus Elec",tblAllCourses[Course Code]&amp;tblAllCourses[Type],0),MATCH(E$3,tblAllCourses[[#Headers],[Prerequisite 1]:[Prerequisite 7]],0)))</f>
        <v/>
      </c>
      <c r="F24" s="94" t="str" cm="1">
        <f t="array" ref="F24">IF(INDEX(tblAllCourses[[Prerequisite 1]:[Prerequisite 7]],MATCH($A24&amp;"Bus Elec",tblAllCourses[Course Code]&amp;tblAllCourses[Type],0),MATCH(F$3,tblAllCourses[[#Headers],[Prerequisite 1]:[Prerequisite 7]],0))=0,"",INDEX(tblAllCourses[[Prerequisite 1]:[Prerequisite 7]],MATCH($A24&amp;"Bus Elec",tblAllCourses[Course Code]&amp;tblAllCourses[Type],0),MATCH(F$3,tblAllCourses[[#Headers],[Prerequisite 1]:[Prerequisite 7]],0)))</f>
        <v/>
      </c>
      <c r="G24" s="94" t="str" cm="1">
        <f t="array" ref="G24">IF(INDEX(tblAllCourses[[Prerequisite 1]:[Prerequisite 7]],MATCH($A24&amp;"Bus Elec",tblAllCourses[Course Code]&amp;tblAllCourses[Type],0),MATCH(G$3,tblAllCourses[[#Headers],[Prerequisite 1]:[Prerequisite 7]],0))=0,"",INDEX(tblAllCourses[[Prerequisite 1]:[Prerequisite 7]],MATCH($A24&amp;"Bus Elec",tblAllCourses[Course Code]&amp;tblAllCourses[Type],0),MATCH(G$3,tblAllCourses[[#Headers],[Prerequisite 1]:[Prerequisite 7]],0)))</f>
        <v/>
      </c>
      <c r="H24" s="94" t="str" cm="1">
        <f t="array" ref="H24">IF(INDEX(tblAllCourses[[Prerequisite 1]:[Prerequisite 7]],MATCH($A24&amp;"Bus Elec",tblAllCourses[Course Code]&amp;tblAllCourses[Type],0),MATCH(H$3,tblAllCourses[[#Headers],[Prerequisite 1]:[Prerequisite 7]],0))=0,"",INDEX(tblAllCourses[[Prerequisite 1]:[Prerequisite 7]],MATCH($A24&amp;"Bus Elec",tblAllCourses[Course Code]&amp;tblAllCourses[Type],0),MATCH(H$3,tblAllCourses[[#Headers],[Prerequisite 1]:[Prerequisite 7]],0)))</f>
        <v/>
      </c>
      <c r="I24" s="94" t="str" cm="1">
        <f t="array" ref="I24">IF(INDEX(tblAllCourses[[Prerequisite 1]:[Prerequisite 7]],MATCH($A24&amp;"Bus Elec",tblAllCourses[Course Code]&amp;tblAllCourses[Type],0),MATCH(I$3,tblAllCourses[[#Headers],[Prerequisite 1]:[Prerequisite 7]],0))=0,"",INDEX(tblAllCourses[[Prerequisite 1]:[Prerequisite 7]],MATCH($A24&amp;"Bus Elec",tblAllCourses[Course Code]&amp;tblAllCourses[Type],0),MATCH(I$3,tblAllCourses[[#Headers],[Prerequisite 1]:[Prerequisite 7]],0)))</f>
        <v/>
      </c>
      <c r="J24" s="94" t="str" cm="1">
        <f t="array" ref="J24">IF(INDEX(tblAllCourses[[Prerequisite 1]:[Prerequisite 7]],MATCH($A24&amp;"Bus Elec",tblAllCourses[Course Code]&amp;tblAllCourses[Type],0),MATCH(J$3,tblAllCourses[[#Headers],[Prerequisite 1]:[Prerequisite 7]],0))=0,"",INDEX(tblAllCourses[[Prerequisite 1]:[Prerequisite 7]],MATCH($A24&amp;"Bus Elec",tblAllCourses[Course Code]&amp;tblAllCourses[Type],0),MATCH(J$3,tblAllCourses[[#Headers],[Prerequisite 1]:[Prerequisite 7]],0)))</f>
        <v/>
      </c>
      <c r="K24" s="110"/>
    </row>
    <row r="25" spans="1:11" ht="15.75" customHeight="1" x14ac:dyDescent="0.5">
      <c r="A25" s="44" t="s">
        <v>835</v>
      </c>
      <c r="B25" s="39" t="s">
        <v>966</v>
      </c>
      <c r="C25" s="45">
        <f>VLOOKUP(A25,tblAllCourses[[Course Code]:[Credits]],3,FALSE)</f>
        <v>3</v>
      </c>
      <c r="D25" s="94" t="str" cm="1">
        <f t="array" ref="D25">IF(INDEX(tblAllCourses[[Prerequisite 1]:[Prerequisite 7]],MATCH($A25&amp;"Bus Elec",tblAllCourses[Course Code]&amp;tblAllCourses[Type],0),MATCH(D$3,tblAllCourses[[#Headers],[Prerequisite 1]:[Prerequisite 7]],0))=0,"",INDEX(tblAllCourses[[Prerequisite 1]:[Prerequisite 7]],MATCH($A25&amp;"Bus Elec",tblAllCourses[Course Code]&amp;tblAllCourses[Type],0),MATCH(D$3,tblAllCourses[[#Headers],[Prerequisite 1]:[Prerequisite 7]],0)))</f>
        <v/>
      </c>
      <c r="E25" s="94" t="str" cm="1">
        <f t="array" ref="E25">IF(INDEX(tblAllCourses[[Prerequisite 1]:[Prerequisite 7]],MATCH($A25&amp;"Bus Elec",tblAllCourses[Course Code]&amp;tblAllCourses[Type],0),MATCH(E$3,tblAllCourses[[#Headers],[Prerequisite 1]:[Prerequisite 7]],0))=0,"",INDEX(tblAllCourses[[Prerequisite 1]:[Prerequisite 7]],MATCH($A25&amp;"Bus Elec",tblAllCourses[Course Code]&amp;tblAllCourses[Type],0),MATCH(E$3,tblAllCourses[[#Headers],[Prerequisite 1]:[Prerequisite 7]],0)))</f>
        <v/>
      </c>
      <c r="F25" s="94" t="str" cm="1">
        <f t="array" ref="F25">IF(INDEX(tblAllCourses[[Prerequisite 1]:[Prerequisite 7]],MATCH($A25&amp;"Bus Elec",tblAllCourses[Course Code]&amp;tblAllCourses[Type],0),MATCH(F$3,tblAllCourses[[#Headers],[Prerequisite 1]:[Prerequisite 7]],0))=0,"",INDEX(tblAllCourses[[Prerequisite 1]:[Prerequisite 7]],MATCH($A25&amp;"Bus Elec",tblAllCourses[Course Code]&amp;tblAllCourses[Type],0),MATCH(F$3,tblAllCourses[[#Headers],[Prerequisite 1]:[Prerequisite 7]],0)))</f>
        <v/>
      </c>
      <c r="G25" s="94" t="str" cm="1">
        <f t="array" ref="G25">IF(INDEX(tblAllCourses[[Prerequisite 1]:[Prerequisite 7]],MATCH($A25&amp;"Bus Elec",tblAllCourses[Course Code]&amp;tblAllCourses[Type],0),MATCH(G$3,tblAllCourses[[#Headers],[Prerequisite 1]:[Prerequisite 7]],0))=0,"",INDEX(tblAllCourses[[Prerequisite 1]:[Prerequisite 7]],MATCH($A25&amp;"Bus Elec",tblAllCourses[Course Code]&amp;tblAllCourses[Type],0),MATCH(G$3,tblAllCourses[[#Headers],[Prerequisite 1]:[Prerequisite 7]],0)))</f>
        <v/>
      </c>
      <c r="H25" s="94" t="str" cm="1">
        <f t="array" ref="H25">IF(INDEX(tblAllCourses[[Prerequisite 1]:[Prerequisite 7]],MATCH($A25&amp;"Bus Elec",tblAllCourses[Course Code]&amp;tblAllCourses[Type],0),MATCH(H$3,tblAllCourses[[#Headers],[Prerequisite 1]:[Prerequisite 7]],0))=0,"",INDEX(tblAllCourses[[Prerequisite 1]:[Prerequisite 7]],MATCH($A25&amp;"Bus Elec",tblAllCourses[Course Code]&amp;tblAllCourses[Type],0),MATCH(H$3,tblAllCourses[[#Headers],[Prerequisite 1]:[Prerequisite 7]],0)))</f>
        <v/>
      </c>
      <c r="I25" s="94" t="str" cm="1">
        <f t="array" ref="I25">IF(INDEX(tblAllCourses[[Prerequisite 1]:[Prerequisite 7]],MATCH($A25&amp;"Bus Elec",tblAllCourses[Course Code]&amp;tblAllCourses[Type],0),MATCH(I$3,tblAllCourses[[#Headers],[Prerequisite 1]:[Prerequisite 7]],0))=0,"",INDEX(tblAllCourses[[Prerequisite 1]:[Prerequisite 7]],MATCH($A25&amp;"Bus Elec",tblAllCourses[Course Code]&amp;tblAllCourses[Type],0),MATCH(I$3,tblAllCourses[[#Headers],[Prerequisite 1]:[Prerequisite 7]],0)))</f>
        <v/>
      </c>
      <c r="J25" s="94" t="str" cm="1">
        <f t="array" ref="J25">IF(INDEX(tblAllCourses[[Prerequisite 1]:[Prerequisite 7]],MATCH($A25&amp;"Bus Elec",tblAllCourses[Course Code]&amp;tblAllCourses[Type],0),MATCH(J$3,tblAllCourses[[#Headers],[Prerequisite 1]:[Prerequisite 7]],0))=0,"",INDEX(tblAllCourses[[Prerequisite 1]:[Prerequisite 7]],MATCH($A25&amp;"Bus Elec",tblAllCourses[Course Code]&amp;tblAllCourses[Type],0),MATCH(J$3,tblAllCourses[[#Headers],[Prerequisite 1]:[Prerequisite 7]],0)))</f>
        <v/>
      </c>
      <c r="K25" s="110"/>
    </row>
    <row r="26" spans="1:11" ht="15.75" customHeight="1" x14ac:dyDescent="0.5">
      <c r="A26" s="44" t="s">
        <v>836</v>
      </c>
      <c r="B26" s="39" t="s">
        <v>967</v>
      </c>
      <c r="C26" s="45">
        <f>VLOOKUP(A26,tblAllCourses[[Course Code]:[Credits]],3,FALSE)</f>
        <v>3</v>
      </c>
      <c r="D26" s="94" t="str" cm="1">
        <f t="array" ref="D26">IF(INDEX(tblAllCourses[[Prerequisite 1]:[Prerequisite 7]],MATCH($A26&amp;"Bus Elec",tblAllCourses[Course Code]&amp;tblAllCourses[Type],0),MATCH(D$3,tblAllCourses[[#Headers],[Prerequisite 1]:[Prerequisite 7]],0))=0,"",INDEX(tblAllCourses[[Prerequisite 1]:[Prerequisite 7]],MATCH($A26&amp;"Bus Elec",tblAllCourses[Course Code]&amp;tblAllCourses[Type],0),MATCH(D$3,tblAllCourses[[#Headers],[Prerequisite 1]:[Prerequisite 7]],0)))</f>
        <v/>
      </c>
      <c r="E26" s="94" t="str" cm="1">
        <f t="array" ref="E26">IF(INDEX(tblAllCourses[[Prerequisite 1]:[Prerequisite 7]],MATCH($A26&amp;"Bus Elec",tblAllCourses[Course Code]&amp;tblAllCourses[Type],0),MATCH(E$3,tblAllCourses[[#Headers],[Prerequisite 1]:[Prerequisite 7]],0))=0,"",INDEX(tblAllCourses[[Prerequisite 1]:[Prerequisite 7]],MATCH($A26&amp;"Bus Elec",tblAllCourses[Course Code]&amp;tblAllCourses[Type],0),MATCH(E$3,tblAllCourses[[#Headers],[Prerequisite 1]:[Prerequisite 7]],0)))</f>
        <v/>
      </c>
      <c r="F26" s="94" t="str" cm="1">
        <f t="array" ref="F26">IF(INDEX(tblAllCourses[[Prerequisite 1]:[Prerequisite 7]],MATCH($A26&amp;"Bus Elec",tblAllCourses[Course Code]&amp;tblAllCourses[Type],0),MATCH(F$3,tblAllCourses[[#Headers],[Prerequisite 1]:[Prerequisite 7]],0))=0,"",INDEX(tblAllCourses[[Prerequisite 1]:[Prerequisite 7]],MATCH($A26&amp;"Bus Elec",tblAllCourses[Course Code]&amp;tblAllCourses[Type],0),MATCH(F$3,tblAllCourses[[#Headers],[Prerequisite 1]:[Prerequisite 7]],0)))</f>
        <v/>
      </c>
      <c r="G26" s="94" t="str" cm="1">
        <f t="array" ref="G26">IF(INDEX(tblAllCourses[[Prerequisite 1]:[Prerequisite 7]],MATCH($A26&amp;"Bus Elec",tblAllCourses[Course Code]&amp;tblAllCourses[Type],0),MATCH(G$3,tblAllCourses[[#Headers],[Prerequisite 1]:[Prerequisite 7]],0))=0,"",INDEX(tblAllCourses[[Prerequisite 1]:[Prerequisite 7]],MATCH($A26&amp;"Bus Elec",tblAllCourses[Course Code]&amp;tblAllCourses[Type],0),MATCH(G$3,tblAllCourses[[#Headers],[Prerequisite 1]:[Prerequisite 7]],0)))</f>
        <v/>
      </c>
      <c r="H26" s="94" t="str" cm="1">
        <f t="array" ref="H26">IF(INDEX(tblAllCourses[[Prerequisite 1]:[Prerequisite 7]],MATCH($A26&amp;"Bus Elec",tblAllCourses[Course Code]&amp;tblAllCourses[Type],0),MATCH(H$3,tblAllCourses[[#Headers],[Prerequisite 1]:[Prerequisite 7]],0))=0,"",INDEX(tblAllCourses[[Prerequisite 1]:[Prerequisite 7]],MATCH($A26&amp;"Bus Elec",tblAllCourses[Course Code]&amp;tblAllCourses[Type],0),MATCH(H$3,tblAllCourses[[#Headers],[Prerequisite 1]:[Prerequisite 7]],0)))</f>
        <v/>
      </c>
      <c r="I26" s="94" t="str" cm="1">
        <f t="array" ref="I26">IF(INDEX(tblAllCourses[[Prerequisite 1]:[Prerequisite 7]],MATCH($A26&amp;"Bus Elec",tblAllCourses[Course Code]&amp;tblAllCourses[Type],0),MATCH(I$3,tblAllCourses[[#Headers],[Prerequisite 1]:[Prerequisite 7]],0))=0,"",INDEX(tblAllCourses[[Prerequisite 1]:[Prerequisite 7]],MATCH($A26&amp;"Bus Elec",tblAllCourses[Course Code]&amp;tblAllCourses[Type],0),MATCH(I$3,tblAllCourses[[#Headers],[Prerequisite 1]:[Prerequisite 7]],0)))</f>
        <v/>
      </c>
      <c r="J26" s="94" t="str" cm="1">
        <f t="array" ref="J26">IF(INDEX(tblAllCourses[[Prerequisite 1]:[Prerequisite 7]],MATCH($A26&amp;"Bus Elec",tblAllCourses[Course Code]&amp;tblAllCourses[Type],0),MATCH(J$3,tblAllCourses[[#Headers],[Prerequisite 1]:[Prerequisite 7]],0))=0,"",INDEX(tblAllCourses[[Prerequisite 1]:[Prerequisite 7]],MATCH($A26&amp;"Bus Elec",tblAllCourses[Course Code]&amp;tblAllCourses[Type],0),MATCH(J$3,tblAllCourses[[#Headers],[Prerequisite 1]:[Prerequisite 7]],0)))</f>
        <v/>
      </c>
      <c r="K26" s="110"/>
    </row>
    <row r="27" spans="1:11" ht="15.75" customHeight="1" x14ac:dyDescent="0.5">
      <c r="A27" s="44" t="s">
        <v>837</v>
      </c>
      <c r="B27" s="39" t="s">
        <v>968</v>
      </c>
      <c r="C27" s="45">
        <f>VLOOKUP(A27,tblAllCourses[[Course Code]:[Credits]],3,FALSE)</f>
        <v>3</v>
      </c>
      <c r="D27" s="94" t="str" cm="1">
        <f t="array" ref="D27">IF(INDEX(tblAllCourses[[Prerequisite 1]:[Prerequisite 7]],MATCH($A27&amp;"Bus Elec",tblAllCourses[Course Code]&amp;tblAllCourses[Type],0),MATCH(D$3,tblAllCourses[[#Headers],[Prerequisite 1]:[Prerequisite 7]],0))=0,"",INDEX(tblAllCourses[[Prerequisite 1]:[Prerequisite 7]],MATCH($A27&amp;"Bus Elec",tblAllCourses[Course Code]&amp;tblAllCourses[Type],0),MATCH(D$3,tblAllCourses[[#Headers],[Prerequisite 1]:[Prerequisite 7]],0)))</f>
        <v/>
      </c>
      <c r="E27" s="94" t="str" cm="1">
        <f t="array" ref="E27">IF(INDEX(tblAllCourses[[Prerequisite 1]:[Prerequisite 7]],MATCH($A27&amp;"Bus Elec",tblAllCourses[Course Code]&amp;tblAllCourses[Type],0),MATCH(E$3,tblAllCourses[[#Headers],[Prerequisite 1]:[Prerequisite 7]],0))=0,"",INDEX(tblAllCourses[[Prerequisite 1]:[Prerequisite 7]],MATCH($A27&amp;"Bus Elec",tblAllCourses[Course Code]&amp;tblAllCourses[Type],0),MATCH(E$3,tblAllCourses[[#Headers],[Prerequisite 1]:[Prerequisite 7]],0)))</f>
        <v/>
      </c>
      <c r="F27" s="94" t="str" cm="1">
        <f t="array" ref="F27">IF(INDEX(tblAllCourses[[Prerequisite 1]:[Prerequisite 7]],MATCH($A27&amp;"Bus Elec",tblAllCourses[Course Code]&amp;tblAllCourses[Type],0),MATCH(F$3,tblAllCourses[[#Headers],[Prerequisite 1]:[Prerequisite 7]],0))=0,"",INDEX(tblAllCourses[[Prerequisite 1]:[Prerequisite 7]],MATCH($A27&amp;"Bus Elec",tblAllCourses[Course Code]&amp;tblAllCourses[Type],0),MATCH(F$3,tblAllCourses[[#Headers],[Prerequisite 1]:[Prerequisite 7]],0)))</f>
        <v/>
      </c>
      <c r="G27" s="94" t="str" cm="1">
        <f t="array" ref="G27">IF(INDEX(tblAllCourses[[Prerequisite 1]:[Prerequisite 7]],MATCH($A27&amp;"Bus Elec",tblAllCourses[Course Code]&amp;tblAllCourses[Type],0),MATCH(G$3,tblAllCourses[[#Headers],[Prerequisite 1]:[Prerequisite 7]],0))=0,"",INDEX(tblAllCourses[[Prerequisite 1]:[Prerequisite 7]],MATCH($A27&amp;"Bus Elec",tblAllCourses[Course Code]&amp;tblAllCourses[Type],0),MATCH(G$3,tblAllCourses[[#Headers],[Prerequisite 1]:[Prerequisite 7]],0)))</f>
        <v/>
      </c>
      <c r="H27" s="94" t="str" cm="1">
        <f t="array" ref="H27">IF(INDEX(tblAllCourses[[Prerequisite 1]:[Prerequisite 7]],MATCH($A27&amp;"Bus Elec",tblAllCourses[Course Code]&amp;tblAllCourses[Type],0),MATCH(H$3,tblAllCourses[[#Headers],[Prerequisite 1]:[Prerequisite 7]],0))=0,"",INDEX(tblAllCourses[[Prerequisite 1]:[Prerequisite 7]],MATCH($A27&amp;"Bus Elec",tblAllCourses[Course Code]&amp;tblAllCourses[Type],0),MATCH(H$3,tblAllCourses[[#Headers],[Prerequisite 1]:[Prerequisite 7]],0)))</f>
        <v/>
      </c>
      <c r="I27" s="94" t="str" cm="1">
        <f t="array" ref="I27">IF(INDEX(tblAllCourses[[Prerequisite 1]:[Prerequisite 7]],MATCH($A27&amp;"Bus Elec",tblAllCourses[Course Code]&amp;tblAllCourses[Type],0),MATCH(I$3,tblAllCourses[[#Headers],[Prerequisite 1]:[Prerequisite 7]],0))=0,"",INDEX(tblAllCourses[[Prerequisite 1]:[Prerequisite 7]],MATCH($A27&amp;"Bus Elec",tblAllCourses[Course Code]&amp;tblAllCourses[Type],0),MATCH(I$3,tblAllCourses[[#Headers],[Prerequisite 1]:[Prerequisite 7]],0)))</f>
        <v/>
      </c>
      <c r="J27" s="94" t="str" cm="1">
        <f t="array" ref="J27">IF(INDEX(tblAllCourses[[Prerequisite 1]:[Prerequisite 7]],MATCH($A27&amp;"Bus Elec",tblAllCourses[Course Code]&amp;tblAllCourses[Type],0),MATCH(J$3,tblAllCourses[[#Headers],[Prerequisite 1]:[Prerequisite 7]],0))=0,"",INDEX(tblAllCourses[[Prerequisite 1]:[Prerequisite 7]],MATCH($A27&amp;"Bus Elec",tblAllCourses[Course Code]&amp;tblAllCourses[Type],0),MATCH(J$3,tblAllCourses[[#Headers],[Prerequisite 1]:[Prerequisite 7]],0)))</f>
        <v/>
      </c>
      <c r="K27" s="110"/>
    </row>
    <row r="28" spans="1:11" ht="15.75" customHeight="1" x14ac:dyDescent="0.5">
      <c r="A28" s="44" t="s">
        <v>838</v>
      </c>
      <c r="B28" s="39" t="s">
        <v>969</v>
      </c>
      <c r="C28" s="45">
        <f>VLOOKUP(A28,tblAllCourses[[Course Code]:[Credits]],3,FALSE)</f>
        <v>3</v>
      </c>
      <c r="D28" s="94" t="str" cm="1">
        <f t="array" ref="D28">IF(INDEX(tblAllCourses[[Prerequisite 1]:[Prerequisite 7]],MATCH($A28&amp;"Bus Elec",tblAllCourses[Course Code]&amp;tblAllCourses[Type],0),MATCH(D$3,tblAllCourses[[#Headers],[Prerequisite 1]:[Prerequisite 7]],0))=0,"",INDEX(tblAllCourses[[Prerequisite 1]:[Prerequisite 7]],MATCH($A28&amp;"Bus Elec",tblAllCourses[Course Code]&amp;tblAllCourses[Type],0),MATCH(D$3,tblAllCourses[[#Headers],[Prerequisite 1]:[Prerequisite 7]],0)))</f>
        <v/>
      </c>
      <c r="E28" s="94" t="str" cm="1">
        <f t="array" ref="E28">IF(INDEX(tblAllCourses[[Prerequisite 1]:[Prerequisite 7]],MATCH($A28&amp;"Bus Elec",tblAllCourses[Course Code]&amp;tblAllCourses[Type],0),MATCH(E$3,tblAllCourses[[#Headers],[Prerequisite 1]:[Prerequisite 7]],0))=0,"",INDEX(tblAllCourses[[Prerequisite 1]:[Prerequisite 7]],MATCH($A28&amp;"Bus Elec",tblAllCourses[Course Code]&amp;tblAllCourses[Type],0),MATCH(E$3,tblAllCourses[[#Headers],[Prerequisite 1]:[Prerequisite 7]],0)))</f>
        <v/>
      </c>
      <c r="F28" s="94" t="str" cm="1">
        <f t="array" ref="F28">IF(INDEX(tblAllCourses[[Prerequisite 1]:[Prerequisite 7]],MATCH($A28&amp;"Bus Elec",tblAllCourses[Course Code]&amp;tblAllCourses[Type],0),MATCH(F$3,tblAllCourses[[#Headers],[Prerequisite 1]:[Prerequisite 7]],0))=0,"",INDEX(tblAllCourses[[Prerequisite 1]:[Prerequisite 7]],MATCH($A28&amp;"Bus Elec",tblAllCourses[Course Code]&amp;tblAllCourses[Type],0),MATCH(F$3,tblAllCourses[[#Headers],[Prerequisite 1]:[Prerequisite 7]],0)))</f>
        <v/>
      </c>
      <c r="G28" s="94" t="str" cm="1">
        <f t="array" ref="G28">IF(INDEX(tblAllCourses[[Prerequisite 1]:[Prerequisite 7]],MATCH($A28&amp;"Bus Elec",tblAllCourses[Course Code]&amp;tblAllCourses[Type],0),MATCH(G$3,tblAllCourses[[#Headers],[Prerequisite 1]:[Prerequisite 7]],0))=0,"",INDEX(tblAllCourses[[Prerequisite 1]:[Prerequisite 7]],MATCH($A28&amp;"Bus Elec",tblAllCourses[Course Code]&amp;tblAllCourses[Type],0),MATCH(G$3,tblAllCourses[[#Headers],[Prerequisite 1]:[Prerequisite 7]],0)))</f>
        <v/>
      </c>
      <c r="H28" s="94" t="str" cm="1">
        <f t="array" ref="H28">IF(INDEX(tblAllCourses[[Prerequisite 1]:[Prerequisite 7]],MATCH($A28&amp;"Bus Elec",tblAllCourses[Course Code]&amp;tblAllCourses[Type],0),MATCH(H$3,tblAllCourses[[#Headers],[Prerequisite 1]:[Prerequisite 7]],0))=0,"",INDEX(tblAllCourses[[Prerequisite 1]:[Prerequisite 7]],MATCH($A28&amp;"Bus Elec",tblAllCourses[Course Code]&amp;tblAllCourses[Type],0),MATCH(H$3,tblAllCourses[[#Headers],[Prerequisite 1]:[Prerequisite 7]],0)))</f>
        <v/>
      </c>
      <c r="I28" s="94" t="str" cm="1">
        <f t="array" ref="I28">IF(INDEX(tblAllCourses[[Prerequisite 1]:[Prerequisite 7]],MATCH($A28&amp;"Bus Elec",tblAllCourses[Course Code]&amp;tblAllCourses[Type],0),MATCH(I$3,tblAllCourses[[#Headers],[Prerequisite 1]:[Prerequisite 7]],0))=0,"",INDEX(tblAllCourses[[Prerequisite 1]:[Prerequisite 7]],MATCH($A28&amp;"Bus Elec",tblAllCourses[Course Code]&amp;tblAllCourses[Type],0),MATCH(I$3,tblAllCourses[[#Headers],[Prerequisite 1]:[Prerequisite 7]],0)))</f>
        <v/>
      </c>
      <c r="J28" s="94" t="str" cm="1">
        <f t="array" ref="J28">IF(INDEX(tblAllCourses[[Prerequisite 1]:[Prerequisite 7]],MATCH($A28&amp;"Bus Elec",tblAllCourses[Course Code]&amp;tblAllCourses[Type],0),MATCH(J$3,tblAllCourses[[#Headers],[Prerequisite 1]:[Prerequisite 7]],0))=0,"",INDEX(tblAllCourses[[Prerequisite 1]:[Prerequisite 7]],MATCH($A28&amp;"Bus Elec",tblAllCourses[Course Code]&amp;tblAllCourses[Type],0),MATCH(J$3,tblAllCourses[[#Headers],[Prerequisite 1]:[Prerequisite 7]],0)))</f>
        <v/>
      </c>
      <c r="K28" s="110"/>
    </row>
    <row r="29" spans="1:11" ht="15.75" customHeight="1" x14ac:dyDescent="0.5">
      <c r="A29" s="44" t="s">
        <v>839</v>
      </c>
      <c r="B29" s="39" t="s">
        <v>970</v>
      </c>
      <c r="C29" s="45">
        <f>VLOOKUP(A29,tblAllCourses[[Course Code]:[Credits]],3,FALSE)</f>
        <v>3</v>
      </c>
      <c r="D29" s="94" t="str" cm="1">
        <f t="array" ref="D29">IF(INDEX(tblAllCourses[[Prerequisite 1]:[Prerequisite 7]],MATCH($A29&amp;"Bus Elec",tblAllCourses[Course Code]&amp;tblAllCourses[Type],0),MATCH(D$3,tblAllCourses[[#Headers],[Prerequisite 1]:[Prerequisite 7]],0))=0,"",INDEX(tblAllCourses[[Prerequisite 1]:[Prerequisite 7]],MATCH($A29&amp;"Bus Elec",tblAllCourses[Course Code]&amp;tblAllCourses[Type],0),MATCH(D$3,tblAllCourses[[#Headers],[Prerequisite 1]:[Prerequisite 7]],0)))</f>
        <v/>
      </c>
      <c r="E29" s="94" t="str" cm="1">
        <f t="array" ref="E29">IF(INDEX(tblAllCourses[[Prerequisite 1]:[Prerequisite 7]],MATCH($A29&amp;"Bus Elec",tblAllCourses[Course Code]&amp;tblAllCourses[Type],0),MATCH(E$3,tblAllCourses[[#Headers],[Prerequisite 1]:[Prerequisite 7]],0))=0,"",INDEX(tblAllCourses[[Prerequisite 1]:[Prerequisite 7]],MATCH($A29&amp;"Bus Elec",tblAllCourses[Course Code]&amp;tblAllCourses[Type],0),MATCH(E$3,tblAllCourses[[#Headers],[Prerequisite 1]:[Prerequisite 7]],0)))</f>
        <v/>
      </c>
      <c r="F29" s="94" t="str" cm="1">
        <f t="array" ref="F29">IF(INDEX(tblAllCourses[[Prerequisite 1]:[Prerequisite 7]],MATCH($A29&amp;"Bus Elec",tblAllCourses[Course Code]&amp;tblAllCourses[Type],0),MATCH(F$3,tblAllCourses[[#Headers],[Prerequisite 1]:[Prerequisite 7]],0))=0,"",INDEX(tblAllCourses[[Prerequisite 1]:[Prerequisite 7]],MATCH($A29&amp;"Bus Elec",tblAllCourses[Course Code]&amp;tblAllCourses[Type],0),MATCH(F$3,tblAllCourses[[#Headers],[Prerequisite 1]:[Prerequisite 7]],0)))</f>
        <v/>
      </c>
      <c r="G29" s="94" t="str" cm="1">
        <f t="array" ref="G29">IF(INDEX(tblAllCourses[[Prerequisite 1]:[Prerequisite 7]],MATCH($A29&amp;"Bus Elec",tblAllCourses[Course Code]&amp;tblAllCourses[Type],0),MATCH(G$3,tblAllCourses[[#Headers],[Prerequisite 1]:[Prerequisite 7]],0))=0,"",INDEX(tblAllCourses[[Prerequisite 1]:[Prerequisite 7]],MATCH($A29&amp;"Bus Elec",tblAllCourses[Course Code]&amp;tblAllCourses[Type],0),MATCH(G$3,tblAllCourses[[#Headers],[Prerequisite 1]:[Prerequisite 7]],0)))</f>
        <v/>
      </c>
      <c r="H29" s="94" t="str" cm="1">
        <f t="array" ref="H29">IF(INDEX(tblAllCourses[[Prerequisite 1]:[Prerequisite 7]],MATCH($A29&amp;"Bus Elec",tblAllCourses[Course Code]&amp;tblAllCourses[Type],0),MATCH(H$3,tblAllCourses[[#Headers],[Prerequisite 1]:[Prerequisite 7]],0))=0,"",INDEX(tblAllCourses[[Prerequisite 1]:[Prerequisite 7]],MATCH($A29&amp;"Bus Elec",tblAllCourses[Course Code]&amp;tblAllCourses[Type],0),MATCH(H$3,tblAllCourses[[#Headers],[Prerequisite 1]:[Prerequisite 7]],0)))</f>
        <v/>
      </c>
      <c r="I29" s="94" t="str" cm="1">
        <f t="array" ref="I29">IF(INDEX(tblAllCourses[[Prerequisite 1]:[Prerequisite 7]],MATCH($A29&amp;"Bus Elec",tblAllCourses[Course Code]&amp;tblAllCourses[Type],0),MATCH(I$3,tblAllCourses[[#Headers],[Prerequisite 1]:[Prerequisite 7]],0))=0,"",INDEX(tblAllCourses[[Prerequisite 1]:[Prerequisite 7]],MATCH($A29&amp;"Bus Elec",tblAllCourses[Course Code]&amp;tblAllCourses[Type],0),MATCH(I$3,tblAllCourses[[#Headers],[Prerequisite 1]:[Prerequisite 7]],0)))</f>
        <v/>
      </c>
      <c r="J29" s="94" t="str" cm="1">
        <f t="array" ref="J29">IF(INDEX(tblAllCourses[[Prerequisite 1]:[Prerequisite 7]],MATCH($A29&amp;"Bus Elec",tblAllCourses[Course Code]&amp;tblAllCourses[Type],0),MATCH(J$3,tblAllCourses[[#Headers],[Prerequisite 1]:[Prerequisite 7]],0))=0,"",INDEX(tblAllCourses[[Prerequisite 1]:[Prerequisite 7]],MATCH($A29&amp;"Bus Elec",tblAllCourses[Course Code]&amp;tblAllCourses[Type],0),MATCH(J$3,tblAllCourses[[#Headers],[Prerequisite 1]:[Prerequisite 7]],0)))</f>
        <v/>
      </c>
      <c r="K29" s="110"/>
    </row>
    <row r="30" spans="1:11" ht="15.75" customHeight="1" x14ac:dyDescent="0.5">
      <c r="A30" s="44" t="s">
        <v>840</v>
      </c>
      <c r="B30" s="39" t="s">
        <v>971</v>
      </c>
      <c r="C30" s="45">
        <f>VLOOKUP(A30,tblAllCourses[[Course Code]:[Credits]],3,FALSE)</f>
        <v>3</v>
      </c>
      <c r="D30" s="94" t="str" cm="1">
        <f t="array" ref="D30">IF(INDEX(tblAllCourses[[Prerequisite 1]:[Prerequisite 7]],MATCH($A30&amp;"Bus Elec",tblAllCourses[Course Code]&amp;tblAllCourses[Type],0),MATCH(D$3,tblAllCourses[[#Headers],[Prerequisite 1]:[Prerequisite 7]],0))=0,"",INDEX(tblAllCourses[[Prerequisite 1]:[Prerequisite 7]],MATCH($A30&amp;"Bus Elec",tblAllCourses[Course Code]&amp;tblAllCourses[Type],0),MATCH(D$3,tblAllCourses[[#Headers],[Prerequisite 1]:[Prerequisite 7]],0)))</f>
        <v/>
      </c>
      <c r="E30" s="94" t="str" cm="1">
        <f t="array" ref="E30">IF(INDEX(tblAllCourses[[Prerequisite 1]:[Prerequisite 7]],MATCH($A30&amp;"Bus Elec",tblAllCourses[Course Code]&amp;tblAllCourses[Type],0),MATCH(E$3,tblAllCourses[[#Headers],[Prerequisite 1]:[Prerequisite 7]],0))=0,"",INDEX(tblAllCourses[[Prerequisite 1]:[Prerequisite 7]],MATCH($A30&amp;"Bus Elec",tblAllCourses[Course Code]&amp;tblAllCourses[Type],0),MATCH(E$3,tblAllCourses[[#Headers],[Prerequisite 1]:[Prerequisite 7]],0)))</f>
        <v/>
      </c>
      <c r="F30" s="94" t="str" cm="1">
        <f t="array" ref="F30">IF(INDEX(tblAllCourses[[Prerequisite 1]:[Prerequisite 7]],MATCH($A30&amp;"Bus Elec",tblAllCourses[Course Code]&amp;tblAllCourses[Type],0),MATCH(F$3,tblAllCourses[[#Headers],[Prerequisite 1]:[Prerequisite 7]],0))=0,"",INDEX(tblAllCourses[[Prerequisite 1]:[Prerequisite 7]],MATCH($A30&amp;"Bus Elec",tblAllCourses[Course Code]&amp;tblAllCourses[Type],0),MATCH(F$3,tblAllCourses[[#Headers],[Prerequisite 1]:[Prerequisite 7]],0)))</f>
        <v/>
      </c>
      <c r="G30" s="94" t="str" cm="1">
        <f t="array" ref="G30">IF(INDEX(tblAllCourses[[Prerequisite 1]:[Prerequisite 7]],MATCH($A30&amp;"Bus Elec",tblAllCourses[Course Code]&amp;tblAllCourses[Type],0),MATCH(G$3,tblAllCourses[[#Headers],[Prerequisite 1]:[Prerequisite 7]],0))=0,"",INDEX(tblAllCourses[[Prerequisite 1]:[Prerequisite 7]],MATCH($A30&amp;"Bus Elec",tblAllCourses[Course Code]&amp;tblAllCourses[Type],0),MATCH(G$3,tblAllCourses[[#Headers],[Prerequisite 1]:[Prerequisite 7]],0)))</f>
        <v/>
      </c>
      <c r="H30" s="94" t="str" cm="1">
        <f t="array" ref="H30">IF(INDEX(tblAllCourses[[Prerequisite 1]:[Prerequisite 7]],MATCH($A30&amp;"Bus Elec",tblAllCourses[Course Code]&amp;tblAllCourses[Type],0),MATCH(H$3,tblAllCourses[[#Headers],[Prerequisite 1]:[Prerequisite 7]],0))=0,"",INDEX(tblAllCourses[[Prerequisite 1]:[Prerequisite 7]],MATCH($A30&amp;"Bus Elec",tblAllCourses[Course Code]&amp;tblAllCourses[Type],0),MATCH(H$3,tblAllCourses[[#Headers],[Prerequisite 1]:[Prerequisite 7]],0)))</f>
        <v/>
      </c>
      <c r="I30" s="94" t="str" cm="1">
        <f t="array" ref="I30">IF(INDEX(tblAllCourses[[Prerequisite 1]:[Prerequisite 7]],MATCH($A30&amp;"Bus Elec",tblAllCourses[Course Code]&amp;tblAllCourses[Type],0),MATCH(I$3,tblAllCourses[[#Headers],[Prerequisite 1]:[Prerequisite 7]],0))=0,"",INDEX(tblAllCourses[[Prerequisite 1]:[Prerequisite 7]],MATCH($A30&amp;"Bus Elec",tblAllCourses[Course Code]&amp;tblAllCourses[Type],0),MATCH(I$3,tblAllCourses[[#Headers],[Prerequisite 1]:[Prerequisite 7]],0)))</f>
        <v/>
      </c>
      <c r="J30" s="94" t="str" cm="1">
        <f t="array" ref="J30">IF(INDEX(tblAllCourses[[Prerequisite 1]:[Prerequisite 7]],MATCH($A30&amp;"Bus Elec",tblAllCourses[Course Code]&amp;tblAllCourses[Type],0),MATCH(J$3,tblAllCourses[[#Headers],[Prerequisite 1]:[Prerequisite 7]],0))=0,"",INDEX(tblAllCourses[[Prerequisite 1]:[Prerequisite 7]],MATCH($A30&amp;"Bus Elec",tblAllCourses[Course Code]&amp;tblAllCourses[Type],0),MATCH(J$3,tblAllCourses[[#Headers],[Prerequisite 1]:[Prerequisite 7]],0)))</f>
        <v/>
      </c>
      <c r="K30" s="110"/>
    </row>
    <row r="31" spans="1:11" ht="15.75" customHeight="1" x14ac:dyDescent="0.5">
      <c r="A31" s="44" t="s">
        <v>841</v>
      </c>
      <c r="B31" s="39" t="s">
        <v>972</v>
      </c>
      <c r="C31" s="45">
        <f>VLOOKUP(A31,tblAllCourses[[Course Code]:[Credits]],3,FALSE)</f>
        <v>3</v>
      </c>
      <c r="D31" s="94" t="str" cm="1">
        <f t="array" ref="D31">IF(INDEX(tblAllCourses[[Prerequisite 1]:[Prerequisite 7]],MATCH($A31&amp;"Bus Elec",tblAllCourses[Course Code]&amp;tblAllCourses[Type],0),MATCH(D$3,tblAllCourses[[#Headers],[Prerequisite 1]:[Prerequisite 7]],0))=0,"",INDEX(tblAllCourses[[Prerequisite 1]:[Prerequisite 7]],MATCH($A31&amp;"Bus Elec",tblAllCourses[Course Code]&amp;tblAllCourses[Type],0),MATCH(D$3,tblAllCourses[[#Headers],[Prerequisite 1]:[Prerequisite 7]],0)))</f>
        <v/>
      </c>
      <c r="E31" s="94" t="str" cm="1">
        <f t="array" ref="E31">IF(INDEX(tblAllCourses[[Prerequisite 1]:[Prerequisite 7]],MATCH($A31&amp;"Bus Elec",tblAllCourses[Course Code]&amp;tblAllCourses[Type],0),MATCH(E$3,tblAllCourses[[#Headers],[Prerequisite 1]:[Prerequisite 7]],0))=0,"",INDEX(tblAllCourses[[Prerequisite 1]:[Prerequisite 7]],MATCH($A31&amp;"Bus Elec",tblAllCourses[Course Code]&amp;tblAllCourses[Type],0),MATCH(E$3,tblAllCourses[[#Headers],[Prerequisite 1]:[Prerequisite 7]],0)))</f>
        <v/>
      </c>
      <c r="F31" s="94" t="str" cm="1">
        <f t="array" ref="F31">IF(INDEX(tblAllCourses[[Prerequisite 1]:[Prerequisite 7]],MATCH($A31&amp;"Bus Elec",tblAllCourses[Course Code]&amp;tblAllCourses[Type],0),MATCH(F$3,tblAllCourses[[#Headers],[Prerequisite 1]:[Prerequisite 7]],0))=0,"",INDEX(tblAllCourses[[Prerequisite 1]:[Prerequisite 7]],MATCH($A31&amp;"Bus Elec",tblAllCourses[Course Code]&amp;tblAllCourses[Type],0),MATCH(F$3,tblAllCourses[[#Headers],[Prerequisite 1]:[Prerequisite 7]],0)))</f>
        <v/>
      </c>
      <c r="G31" s="94" t="str" cm="1">
        <f t="array" ref="G31">IF(INDEX(tblAllCourses[[Prerequisite 1]:[Prerequisite 7]],MATCH($A31&amp;"Bus Elec",tblAllCourses[Course Code]&amp;tblAllCourses[Type],0),MATCH(G$3,tblAllCourses[[#Headers],[Prerequisite 1]:[Prerequisite 7]],0))=0,"",INDEX(tblAllCourses[[Prerequisite 1]:[Prerequisite 7]],MATCH($A31&amp;"Bus Elec",tblAllCourses[Course Code]&amp;tblAllCourses[Type],0),MATCH(G$3,tblAllCourses[[#Headers],[Prerequisite 1]:[Prerequisite 7]],0)))</f>
        <v/>
      </c>
      <c r="H31" s="94" t="str" cm="1">
        <f t="array" ref="H31">IF(INDEX(tblAllCourses[[Prerequisite 1]:[Prerequisite 7]],MATCH($A31&amp;"Bus Elec",tblAllCourses[Course Code]&amp;tblAllCourses[Type],0),MATCH(H$3,tblAllCourses[[#Headers],[Prerequisite 1]:[Prerequisite 7]],0))=0,"",INDEX(tblAllCourses[[Prerequisite 1]:[Prerequisite 7]],MATCH($A31&amp;"Bus Elec",tblAllCourses[Course Code]&amp;tblAllCourses[Type],0),MATCH(H$3,tblAllCourses[[#Headers],[Prerequisite 1]:[Prerequisite 7]],0)))</f>
        <v/>
      </c>
      <c r="I31" s="94" t="str" cm="1">
        <f t="array" ref="I31">IF(INDEX(tblAllCourses[[Prerequisite 1]:[Prerequisite 7]],MATCH($A31&amp;"Bus Elec",tblAllCourses[Course Code]&amp;tblAllCourses[Type],0),MATCH(I$3,tblAllCourses[[#Headers],[Prerequisite 1]:[Prerequisite 7]],0))=0,"",INDEX(tblAllCourses[[Prerequisite 1]:[Prerequisite 7]],MATCH($A31&amp;"Bus Elec",tblAllCourses[Course Code]&amp;tblAllCourses[Type],0),MATCH(I$3,tblAllCourses[[#Headers],[Prerequisite 1]:[Prerequisite 7]],0)))</f>
        <v/>
      </c>
      <c r="J31" s="94" t="str" cm="1">
        <f t="array" ref="J31">IF(INDEX(tblAllCourses[[Prerequisite 1]:[Prerequisite 7]],MATCH($A31&amp;"Bus Elec",tblAllCourses[Course Code]&amp;tblAllCourses[Type],0),MATCH(J$3,tblAllCourses[[#Headers],[Prerequisite 1]:[Prerequisite 7]],0))=0,"",INDEX(tblAllCourses[[Prerequisite 1]:[Prerequisite 7]],MATCH($A31&amp;"Bus Elec",tblAllCourses[Course Code]&amp;tblAllCourses[Type],0),MATCH(J$3,tblAllCourses[[#Headers],[Prerequisite 1]:[Prerequisite 7]],0)))</f>
        <v/>
      </c>
      <c r="K31" s="110"/>
    </row>
    <row r="32" spans="1:11" ht="15.75" customHeight="1" x14ac:dyDescent="0.5">
      <c r="A32" s="44" t="s">
        <v>842</v>
      </c>
      <c r="B32" s="39" t="s">
        <v>973</v>
      </c>
      <c r="C32" s="45">
        <f>VLOOKUP(A32,tblAllCourses[[Course Code]:[Credits]],3,FALSE)</f>
        <v>3</v>
      </c>
      <c r="D32" s="94" t="str" cm="1">
        <f t="array" ref="D32">IF(INDEX(tblAllCourses[[Prerequisite 1]:[Prerequisite 7]],MATCH($A32&amp;"Bus Elec",tblAllCourses[Course Code]&amp;tblAllCourses[Type],0),MATCH(D$3,tblAllCourses[[#Headers],[Prerequisite 1]:[Prerequisite 7]],0))=0,"",INDEX(tblAllCourses[[Prerequisite 1]:[Prerequisite 7]],MATCH($A32&amp;"Bus Elec",tblAllCourses[Course Code]&amp;tblAllCourses[Type],0),MATCH(D$3,tblAllCourses[[#Headers],[Prerequisite 1]:[Prerequisite 7]],0)))</f>
        <v/>
      </c>
      <c r="E32" s="94" t="str" cm="1">
        <f t="array" ref="E32">IF(INDEX(tblAllCourses[[Prerequisite 1]:[Prerequisite 7]],MATCH($A32&amp;"Bus Elec",tblAllCourses[Course Code]&amp;tblAllCourses[Type],0),MATCH(E$3,tblAllCourses[[#Headers],[Prerequisite 1]:[Prerequisite 7]],0))=0,"",INDEX(tblAllCourses[[Prerequisite 1]:[Prerequisite 7]],MATCH($A32&amp;"Bus Elec",tblAllCourses[Course Code]&amp;tblAllCourses[Type],0),MATCH(E$3,tblAllCourses[[#Headers],[Prerequisite 1]:[Prerequisite 7]],0)))</f>
        <v/>
      </c>
      <c r="F32" s="94" t="str" cm="1">
        <f t="array" ref="F32">IF(INDEX(tblAllCourses[[Prerequisite 1]:[Prerequisite 7]],MATCH($A32&amp;"Bus Elec",tblAllCourses[Course Code]&amp;tblAllCourses[Type],0),MATCH(F$3,tblAllCourses[[#Headers],[Prerequisite 1]:[Prerequisite 7]],0))=0,"",INDEX(tblAllCourses[[Prerequisite 1]:[Prerequisite 7]],MATCH($A32&amp;"Bus Elec",tblAllCourses[Course Code]&amp;tblAllCourses[Type],0),MATCH(F$3,tblAllCourses[[#Headers],[Prerequisite 1]:[Prerequisite 7]],0)))</f>
        <v/>
      </c>
      <c r="G32" s="94" t="str" cm="1">
        <f t="array" ref="G32">IF(INDEX(tblAllCourses[[Prerequisite 1]:[Prerequisite 7]],MATCH($A32&amp;"Bus Elec",tblAllCourses[Course Code]&amp;tblAllCourses[Type],0),MATCH(G$3,tblAllCourses[[#Headers],[Prerequisite 1]:[Prerequisite 7]],0))=0,"",INDEX(tblAllCourses[[Prerequisite 1]:[Prerequisite 7]],MATCH($A32&amp;"Bus Elec",tblAllCourses[Course Code]&amp;tblAllCourses[Type],0),MATCH(G$3,tblAllCourses[[#Headers],[Prerequisite 1]:[Prerequisite 7]],0)))</f>
        <v/>
      </c>
      <c r="H32" s="94" t="str" cm="1">
        <f t="array" ref="H32">IF(INDEX(tblAllCourses[[Prerequisite 1]:[Prerequisite 7]],MATCH($A32&amp;"Bus Elec",tblAllCourses[Course Code]&amp;tblAllCourses[Type],0),MATCH(H$3,tblAllCourses[[#Headers],[Prerequisite 1]:[Prerequisite 7]],0))=0,"",INDEX(tblAllCourses[[Prerequisite 1]:[Prerequisite 7]],MATCH($A32&amp;"Bus Elec",tblAllCourses[Course Code]&amp;tblAllCourses[Type],0),MATCH(H$3,tblAllCourses[[#Headers],[Prerequisite 1]:[Prerequisite 7]],0)))</f>
        <v/>
      </c>
      <c r="I32" s="94" t="str" cm="1">
        <f t="array" ref="I32">IF(INDEX(tblAllCourses[[Prerequisite 1]:[Prerequisite 7]],MATCH($A32&amp;"Bus Elec",tblAllCourses[Course Code]&amp;tblAllCourses[Type],0),MATCH(I$3,tblAllCourses[[#Headers],[Prerequisite 1]:[Prerequisite 7]],0))=0,"",INDEX(tblAllCourses[[Prerequisite 1]:[Prerequisite 7]],MATCH($A32&amp;"Bus Elec",tblAllCourses[Course Code]&amp;tblAllCourses[Type],0),MATCH(I$3,tblAllCourses[[#Headers],[Prerequisite 1]:[Prerequisite 7]],0)))</f>
        <v/>
      </c>
      <c r="J32" s="94" t="str" cm="1">
        <f t="array" ref="J32">IF(INDEX(tblAllCourses[[Prerequisite 1]:[Prerequisite 7]],MATCH($A32&amp;"Bus Elec",tblAllCourses[Course Code]&amp;tblAllCourses[Type],0),MATCH(J$3,tblAllCourses[[#Headers],[Prerequisite 1]:[Prerequisite 7]],0))=0,"",INDEX(tblAllCourses[[Prerequisite 1]:[Prerequisite 7]],MATCH($A32&amp;"Bus Elec",tblAllCourses[Course Code]&amp;tblAllCourses[Type],0),MATCH(J$3,tblAllCourses[[#Headers],[Prerequisite 1]:[Prerequisite 7]],0)))</f>
        <v/>
      </c>
      <c r="K32" s="110"/>
    </row>
    <row r="33" spans="1:11" ht="15.75" customHeight="1" x14ac:dyDescent="0.5">
      <c r="A33" s="44" t="s">
        <v>843</v>
      </c>
      <c r="B33" s="39" t="s">
        <v>974</v>
      </c>
      <c r="C33" s="45">
        <f>VLOOKUP(A33,tblAllCourses[[Course Code]:[Credits]],3,FALSE)</f>
        <v>3</v>
      </c>
      <c r="D33" s="94" t="str" cm="1">
        <f t="array" ref="D33">IF(INDEX(tblAllCourses[[Prerequisite 1]:[Prerequisite 7]],MATCH($A33&amp;"Bus Elec",tblAllCourses[Course Code]&amp;tblAllCourses[Type],0),MATCH(D$3,tblAllCourses[[#Headers],[Prerequisite 1]:[Prerequisite 7]],0))=0,"",INDEX(tblAllCourses[[Prerequisite 1]:[Prerequisite 7]],MATCH($A33&amp;"Bus Elec",tblAllCourses[Course Code]&amp;tblAllCourses[Type],0),MATCH(D$3,tblAllCourses[[#Headers],[Prerequisite 1]:[Prerequisite 7]],0)))</f>
        <v/>
      </c>
      <c r="E33" s="94" t="str" cm="1">
        <f t="array" ref="E33">IF(INDEX(tblAllCourses[[Prerequisite 1]:[Prerequisite 7]],MATCH($A33&amp;"Bus Elec",tblAllCourses[Course Code]&amp;tblAllCourses[Type],0),MATCH(E$3,tblAllCourses[[#Headers],[Prerequisite 1]:[Prerequisite 7]],0))=0,"",INDEX(tblAllCourses[[Prerequisite 1]:[Prerequisite 7]],MATCH($A33&amp;"Bus Elec",tblAllCourses[Course Code]&amp;tblAllCourses[Type],0),MATCH(E$3,tblAllCourses[[#Headers],[Prerequisite 1]:[Prerequisite 7]],0)))</f>
        <v/>
      </c>
      <c r="F33" s="94" t="str" cm="1">
        <f t="array" ref="F33">IF(INDEX(tblAllCourses[[Prerequisite 1]:[Prerequisite 7]],MATCH($A33&amp;"Bus Elec",tblAllCourses[Course Code]&amp;tblAllCourses[Type],0),MATCH(F$3,tblAllCourses[[#Headers],[Prerequisite 1]:[Prerequisite 7]],0))=0,"",INDEX(tblAllCourses[[Prerequisite 1]:[Prerequisite 7]],MATCH($A33&amp;"Bus Elec",tblAllCourses[Course Code]&amp;tblAllCourses[Type],0),MATCH(F$3,tblAllCourses[[#Headers],[Prerequisite 1]:[Prerequisite 7]],0)))</f>
        <v/>
      </c>
      <c r="G33" s="94" t="str" cm="1">
        <f t="array" ref="G33">IF(INDEX(tblAllCourses[[Prerequisite 1]:[Prerequisite 7]],MATCH($A33&amp;"Bus Elec",tblAllCourses[Course Code]&amp;tblAllCourses[Type],0),MATCH(G$3,tblAllCourses[[#Headers],[Prerequisite 1]:[Prerequisite 7]],0))=0,"",INDEX(tblAllCourses[[Prerequisite 1]:[Prerequisite 7]],MATCH($A33&amp;"Bus Elec",tblAllCourses[Course Code]&amp;tblAllCourses[Type],0),MATCH(G$3,tblAllCourses[[#Headers],[Prerequisite 1]:[Prerequisite 7]],0)))</f>
        <v/>
      </c>
      <c r="H33" s="94" t="str" cm="1">
        <f t="array" ref="H33">IF(INDEX(tblAllCourses[[Prerequisite 1]:[Prerequisite 7]],MATCH($A33&amp;"Bus Elec",tblAllCourses[Course Code]&amp;tblAllCourses[Type],0),MATCH(H$3,tblAllCourses[[#Headers],[Prerequisite 1]:[Prerequisite 7]],0))=0,"",INDEX(tblAllCourses[[Prerequisite 1]:[Prerequisite 7]],MATCH($A33&amp;"Bus Elec",tblAllCourses[Course Code]&amp;tblAllCourses[Type],0),MATCH(H$3,tblAllCourses[[#Headers],[Prerequisite 1]:[Prerequisite 7]],0)))</f>
        <v/>
      </c>
      <c r="I33" s="94" t="str" cm="1">
        <f t="array" ref="I33">IF(INDEX(tblAllCourses[[Prerequisite 1]:[Prerequisite 7]],MATCH($A33&amp;"Bus Elec",tblAllCourses[Course Code]&amp;tblAllCourses[Type],0),MATCH(I$3,tblAllCourses[[#Headers],[Prerequisite 1]:[Prerequisite 7]],0))=0,"",INDEX(tblAllCourses[[Prerequisite 1]:[Prerequisite 7]],MATCH($A33&amp;"Bus Elec",tblAllCourses[Course Code]&amp;tblAllCourses[Type],0),MATCH(I$3,tblAllCourses[[#Headers],[Prerequisite 1]:[Prerequisite 7]],0)))</f>
        <v/>
      </c>
      <c r="J33" s="94" t="str" cm="1">
        <f t="array" ref="J33">IF(INDEX(tblAllCourses[[Prerequisite 1]:[Prerequisite 7]],MATCH($A33&amp;"Bus Elec",tblAllCourses[Course Code]&amp;tblAllCourses[Type],0),MATCH(J$3,tblAllCourses[[#Headers],[Prerequisite 1]:[Prerequisite 7]],0))=0,"",INDEX(tblAllCourses[[Prerequisite 1]:[Prerequisite 7]],MATCH($A33&amp;"Bus Elec",tblAllCourses[Course Code]&amp;tblAllCourses[Type],0),MATCH(J$3,tblAllCourses[[#Headers],[Prerequisite 1]:[Prerequisite 7]],0)))</f>
        <v/>
      </c>
      <c r="K33" s="110"/>
    </row>
    <row r="34" spans="1:11" ht="15.75" customHeight="1" x14ac:dyDescent="0.5">
      <c r="A34" s="44" t="s">
        <v>844</v>
      </c>
      <c r="B34" s="39" t="s">
        <v>975</v>
      </c>
      <c r="C34" s="45">
        <f>VLOOKUP(A34,tblAllCourses[[Course Code]:[Credits]],3,FALSE)</f>
        <v>3</v>
      </c>
      <c r="D34" s="94" t="str" cm="1">
        <f t="array" ref="D34">IF(INDEX(tblAllCourses[[Prerequisite 1]:[Prerequisite 7]],MATCH($A34&amp;"Bus Elec",tblAllCourses[Course Code]&amp;tblAllCourses[Type],0),MATCH(D$3,tblAllCourses[[#Headers],[Prerequisite 1]:[Prerequisite 7]],0))=0,"",INDEX(tblAllCourses[[Prerequisite 1]:[Prerequisite 7]],MATCH($A34&amp;"Bus Elec",tblAllCourses[Course Code]&amp;tblAllCourses[Type],0),MATCH(D$3,tblAllCourses[[#Headers],[Prerequisite 1]:[Prerequisite 7]],0)))</f>
        <v/>
      </c>
      <c r="E34" s="94" t="str" cm="1">
        <f t="array" ref="E34">IF(INDEX(tblAllCourses[[Prerequisite 1]:[Prerequisite 7]],MATCH($A34&amp;"Bus Elec",tblAllCourses[Course Code]&amp;tblAllCourses[Type],0),MATCH(E$3,tblAllCourses[[#Headers],[Prerequisite 1]:[Prerequisite 7]],0))=0,"",INDEX(tblAllCourses[[Prerequisite 1]:[Prerequisite 7]],MATCH($A34&amp;"Bus Elec",tblAllCourses[Course Code]&amp;tblAllCourses[Type],0),MATCH(E$3,tblAllCourses[[#Headers],[Prerequisite 1]:[Prerequisite 7]],0)))</f>
        <v/>
      </c>
      <c r="F34" s="94" t="str" cm="1">
        <f t="array" ref="F34">IF(INDEX(tblAllCourses[[Prerequisite 1]:[Prerequisite 7]],MATCH($A34&amp;"Bus Elec",tblAllCourses[Course Code]&amp;tblAllCourses[Type],0),MATCH(F$3,tblAllCourses[[#Headers],[Prerequisite 1]:[Prerequisite 7]],0))=0,"",INDEX(tblAllCourses[[Prerequisite 1]:[Prerequisite 7]],MATCH($A34&amp;"Bus Elec",tblAllCourses[Course Code]&amp;tblAllCourses[Type],0),MATCH(F$3,tblAllCourses[[#Headers],[Prerequisite 1]:[Prerequisite 7]],0)))</f>
        <v/>
      </c>
      <c r="G34" s="94" t="str" cm="1">
        <f t="array" ref="G34">IF(INDEX(tblAllCourses[[Prerequisite 1]:[Prerequisite 7]],MATCH($A34&amp;"Bus Elec",tblAllCourses[Course Code]&amp;tblAllCourses[Type],0),MATCH(G$3,tblAllCourses[[#Headers],[Prerequisite 1]:[Prerequisite 7]],0))=0,"",INDEX(tblAllCourses[[Prerequisite 1]:[Prerequisite 7]],MATCH($A34&amp;"Bus Elec",tblAllCourses[Course Code]&amp;tblAllCourses[Type],0),MATCH(G$3,tblAllCourses[[#Headers],[Prerequisite 1]:[Prerequisite 7]],0)))</f>
        <v/>
      </c>
      <c r="H34" s="94" t="str" cm="1">
        <f t="array" ref="H34">IF(INDEX(tblAllCourses[[Prerequisite 1]:[Prerequisite 7]],MATCH($A34&amp;"Bus Elec",tblAllCourses[Course Code]&amp;tblAllCourses[Type],0),MATCH(H$3,tblAllCourses[[#Headers],[Prerequisite 1]:[Prerequisite 7]],0))=0,"",INDEX(tblAllCourses[[Prerequisite 1]:[Prerequisite 7]],MATCH($A34&amp;"Bus Elec",tblAllCourses[Course Code]&amp;tblAllCourses[Type],0),MATCH(H$3,tblAllCourses[[#Headers],[Prerequisite 1]:[Prerequisite 7]],0)))</f>
        <v/>
      </c>
      <c r="I34" s="94" t="str" cm="1">
        <f t="array" ref="I34">IF(INDEX(tblAllCourses[[Prerequisite 1]:[Prerequisite 7]],MATCH($A34&amp;"Bus Elec",tblAllCourses[Course Code]&amp;tblAllCourses[Type],0),MATCH(I$3,tblAllCourses[[#Headers],[Prerequisite 1]:[Prerequisite 7]],0))=0,"",INDEX(tblAllCourses[[Prerequisite 1]:[Prerequisite 7]],MATCH($A34&amp;"Bus Elec",tblAllCourses[Course Code]&amp;tblAllCourses[Type],0),MATCH(I$3,tblAllCourses[[#Headers],[Prerequisite 1]:[Prerequisite 7]],0)))</f>
        <v/>
      </c>
      <c r="J34" s="94" t="str" cm="1">
        <f t="array" ref="J34">IF(INDEX(tblAllCourses[[Prerequisite 1]:[Prerequisite 7]],MATCH($A34&amp;"Bus Elec",tblAllCourses[Course Code]&amp;tblAllCourses[Type],0),MATCH(J$3,tblAllCourses[[#Headers],[Prerequisite 1]:[Prerequisite 7]],0))=0,"",INDEX(tblAllCourses[[Prerequisite 1]:[Prerequisite 7]],MATCH($A34&amp;"Bus Elec",tblAllCourses[Course Code]&amp;tblAllCourses[Type],0),MATCH(J$3,tblAllCourses[[#Headers],[Prerequisite 1]:[Prerequisite 7]],0)))</f>
        <v/>
      </c>
      <c r="K34" s="110"/>
    </row>
    <row r="35" spans="1:11" ht="15.75" customHeight="1" x14ac:dyDescent="0.5">
      <c r="A35" s="44" t="s">
        <v>845</v>
      </c>
      <c r="B35" s="39" t="s">
        <v>976</v>
      </c>
      <c r="C35" s="45">
        <f>VLOOKUP(A35,tblAllCourses[[Course Code]:[Credits]],3,FALSE)</f>
        <v>3</v>
      </c>
      <c r="D35" s="94" t="str" cm="1">
        <f t="array" ref="D35">IF(INDEX(tblAllCourses[[Prerequisite 1]:[Prerequisite 7]],MATCH($A35&amp;"Bus Elec",tblAllCourses[Course Code]&amp;tblAllCourses[Type],0),MATCH(D$3,tblAllCourses[[#Headers],[Prerequisite 1]:[Prerequisite 7]],0))=0,"",INDEX(tblAllCourses[[Prerequisite 1]:[Prerequisite 7]],MATCH($A35&amp;"Bus Elec",tblAllCourses[Course Code]&amp;tblAllCourses[Type],0),MATCH(D$3,tblAllCourses[[#Headers],[Prerequisite 1]:[Prerequisite 7]],0)))</f>
        <v/>
      </c>
      <c r="E35" s="94" t="str" cm="1">
        <f t="array" ref="E35">IF(INDEX(tblAllCourses[[Prerequisite 1]:[Prerequisite 7]],MATCH($A35&amp;"Bus Elec",tblAllCourses[Course Code]&amp;tblAllCourses[Type],0),MATCH(E$3,tblAllCourses[[#Headers],[Prerequisite 1]:[Prerequisite 7]],0))=0,"",INDEX(tblAllCourses[[Prerequisite 1]:[Prerequisite 7]],MATCH($A35&amp;"Bus Elec",tblAllCourses[Course Code]&amp;tblAllCourses[Type],0),MATCH(E$3,tblAllCourses[[#Headers],[Prerequisite 1]:[Prerequisite 7]],0)))</f>
        <v/>
      </c>
      <c r="F35" s="94" t="str" cm="1">
        <f t="array" ref="F35">IF(INDEX(tblAllCourses[[Prerequisite 1]:[Prerequisite 7]],MATCH($A35&amp;"Bus Elec",tblAllCourses[Course Code]&amp;tblAllCourses[Type],0),MATCH(F$3,tblAllCourses[[#Headers],[Prerequisite 1]:[Prerequisite 7]],0))=0,"",INDEX(tblAllCourses[[Prerequisite 1]:[Prerequisite 7]],MATCH($A35&amp;"Bus Elec",tblAllCourses[Course Code]&amp;tblAllCourses[Type],0),MATCH(F$3,tblAllCourses[[#Headers],[Prerequisite 1]:[Prerequisite 7]],0)))</f>
        <v/>
      </c>
      <c r="G35" s="94" t="str" cm="1">
        <f t="array" ref="G35">IF(INDEX(tblAllCourses[[Prerequisite 1]:[Prerequisite 7]],MATCH($A35&amp;"Bus Elec",tblAllCourses[Course Code]&amp;tblAllCourses[Type],0),MATCH(G$3,tblAllCourses[[#Headers],[Prerequisite 1]:[Prerequisite 7]],0))=0,"",INDEX(tblAllCourses[[Prerequisite 1]:[Prerequisite 7]],MATCH($A35&amp;"Bus Elec",tblAllCourses[Course Code]&amp;tblAllCourses[Type],0),MATCH(G$3,tblAllCourses[[#Headers],[Prerequisite 1]:[Prerequisite 7]],0)))</f>
        <v/>
      </c>
      <c r="H35" s="94" t="str" cm="1">
        <f t="array" ref="H35">IF(INDEX(tblAllCourses[[Prerequisite 1]:[Prerequisite 7]],MATCH($A35&amp;"Bus Elec",tblAllCourses[Course Code]&amp;tblAllCourses[Type],0),MATCH(H$3,tblAllCourses[[#Headers],[Prerequisite 1]:[Prerequisite 7]],0))=0,"",INDEX(tblAllCourses[[Prerequisite 1]:[Prerequisite 7]],MATCH($A35&amp;"Bus Elec",tblAllCourses[Course Code]&amp;tblAllCourses[Type],0),MATCH(H$3,tblAllCourses[[#Headers],[Prerequisite 1]:[Prerequisite 7]],0)))</f>
        <v/>
      </c>
      <c r="I35" s="94" t="str" cm="1">
        <f t="array" ref="I35">IF(INDEX(tblAllCourses[[Prerequisite 1]:[Prerequisite 7]],MATCH($A35&amp;"Bus Elec",tblAllCourses[Course Code]&amp;tblAllCourses[Type],0),MATCH(I$3,tblAllCourses[[#Headers],[Prerequisite 1]:[Prerequisite 7]],0))=0,"",INDEX(tblAllCourses[[Prerequisite 1]:[Prerequisite 7]],MATCH($A35&amp;"Bus Elec",tblAllCourses[Course Code]&amp;tblAllCourses[Type],0),MATCH(I$3,tblAllCourses[[#Headers],[Prerequisite 1]:[Prerequisite 7]],0)))</f>
        <v/>
      </c>
      <c r="J35" s="94" t="str" cm="1">
        <f t="array" ref="J35">IF(INDEX(tblAllCourses[[Prerequisite 1]:[Prerequisite 7]],MATCH($A35&amp;"Bus Elec",tblAllCourses[Course Code]&amp;tblAllCourses[Type],0),MATCH(J$3,tblAllCourses[[#Headers],[Prerequisite 1]:[Prerequisite 7]],0))=0,"",INDEX(tblAllCourses[[Prerequisite 1]:[Prerequisite 7]],MATCH($A35&amp;"Bus Elec",tblAllCourses[Course Code]&amp;tblAllCourses[Type],0),MATCH(J$3,tblAllCourses[[#Headers],[Prerequisite 1]:[Prerequisite 7]],0)))</f>
        <v/>
      </c>
      <c r="K35" s="110"/>
    </row>
    <row r="36" spans="1:11" ht="15.75" customHeight="1" x14ac:dyDescent="0.5">
      <c r="A36" s="44" t="s">
        <v>846</v>
      </c>
      <c r="B36" s="39" t="s">
        <v>977</v>
      </c>
      <c r="C36" s="45">
        <f>VLOOKUP(A36,tblAllCourses[[Course Code]:[Credits]],3,FALSE)</f>
        <v>3</v>
      </c>
      <c r="D36" s="94" t="str" cm="1">
        <f t="array" ref="D36">IF(INDEX(tblAllCourses[[Prerequisite 1]:[Prerequisite 7]],MATCH($A36&amp;"Bus Elec",tblAllCourses[Course Code]&amp;tblAllCourses[Type],0),MATCH(D$3,tblAllCourses[[#Headers],[Prerequisite 1]:[Prerequisite 7]],0))=0,"",INDEX(tblAllCourses[[Prerequisite 1]:[Prerequisite 7]],MATCH($A36&amp;"Bus Elec",tblAllCourses[Course Code]&amp;tblAllCourses[Type],0),MATCH(D$3,tblAllCourses[[#Headers],[Prerequisite 1]:[Prerequisite 7]],0)))</f>
        <v/>
      </c>
      <c r="E36" s="94" t="str" cm="1">
        <f t="array" ref="E36">IF(INDEX(tblAllCourses[[Prerequisite 1]:[Prerequisite 7]],MATCH($A36&amp;"Bus Elec",tblAllCourses[Course Code]&amp;tblAllCourses[Type],0),MATCH(E$3,tblAllCourses[[#Headers],[Prerequisite 1]:[Prerequisite 7]],0))=0,"",INDEX(tblAllCourses[[Prerequisite 1]:[Prerequisite 7]],MATCH($A36&amp;"Bus Elec",tblAllCourses[Course Code]&amp;tblAllCourses[Type],0),MATCH(E$3,tblAllCourses[[#Headers],[Prerequisite 1]:[Prerequisite 7]],0)))</f>
        <v/>
      </c>
      <c r="F36" s="94" t="str" cm="1">
        <f t="array" ref="F36">IF(INDEX(tblAllCourses[[Prerequisite 1]:[Prerequisite 7]],MATCH($A36&amp;"Bus Elec",tblAllCourses[Course Code]&amp;tblAllCourses[Type],0),MATCH(F$3,tblAllCourses[[#Headers],[Prerequisite 1]:[Prerequisite 7]],0))=0,"",INDEX(tblAllCourses[[Prerequisite 1]:[Prerequisite 7]],MATCH($A36&amp;"Bus Elec",tblAllCourses[Course Code]&amp;tblAllCourses[Type],0),MATCH(F$3,tblAllCourses[[#Headers],[Prerequisite 1]:[Prerequisite 7]],0)))</f>
        <v/>
      </c>
      <c r="G36" s="94" t="str" cm="1">
        <f t="array" ref="G36">IF(INDEX(tblAllCourses[[Prerequisite 1]:[Prerequisite 7]],MATCH($A36&amp;"Bus Elec",tblAllCourses[Course Code]&amp;tblAllCourses[Type],0),MATCH(G$3,tblAllCourses[[#Headers],[Prerequisite 1]:[Prerequisite 7]],0))=0,"",INDEX(tblAllCourses[[Prerequisite 1]:[Prerequisite 7]],MATCH($A36&amp;"Bus Elec",tblAllCourses[Course Code]&amp;tblAllCourses[Type],0),MATCH(G$3,tblAllCourses[[#Headers],[Prerequisite 1]:[Prerequisite 7]],0)))</f>
        <v/>
      </c>
      <c r="H36" s="94" t="str" cm="1">
        <f t="array" ref="H36">IF(INDEX(tblAllCourses[[Prerequisite 1]:[Prerequisite 7]],MATCH($A36&amp;"Bus Elec",tblAllCourses[Course Code]&amp;tblAllCourses[Type],0),MATCH(H$3,tblAllCourses[[#Headers],[Prerequisite 1]:[Prerequisite 7]],0))=0,"",INDEX(tblAllCourses[[Prerequisite 1]:[Prerequisite 7]],MATCH($A36&amp;"Bus Elec",tblAllCourses[Course Code]&amp;tblAllCourses[Type],0),MATCH(H$3,tblAllCourses[[#Headers],[Prerequisite 1]:[Prerequisite 7]],0)))</f>
        <v/>
      </c>
      <c r="I36" s="94" t="str" cm="1">
        <f t="array" ref="I36">IF(INDEX(tblAllCourses[[Prerequisite 1]:[Prerequisite 7]],MATCH($A36&amp;"Bus Elec",tblAllCourses[Course Code]&amp;tblAllCourses[Type],0),MATCH(I$3,tblAllCourses[[#Headers],[Prerequisite 1]:[Prerequisite 7]],0))=0,"",INDEX(tblAllCourses[[Prerequisite 1]:[Prerequisite 7]],MATCH($A36&amp;"Bus Elec",tblAllCourses[Course Code]&amp;tblAllCourses[Type],0),MATCH(I$3,tblAllCourses[[#Headers],[Prerequisite 1]:[Prerequisite 7]],0)))</f>
        <v/>
      </c>
      <c r="J36" s="94" t="str" cm="1">
        <f t="array" ref="J36">IF(INDEX(tblAllCourses[[Prerequisite 1]:[Prerequisite 7]],MATCH($A36&amp;"Bus Elec",tblAllCourses[Course Code]&amp;tblAllCourses[Type],0),MATCH(J$3,tblAllCourses[[#Headers],[Prerequisite 1]:[Prerequisite 7]],0))=0,"",INDEX(tblAllCourses[[Prerequisite 1]:[Prerequisite 7]],MATCH($A36&amp;"Bus Elec",tblAllCourses[Course Code]&amp;tblAllCourses[Type],0),MATCH(J$3,tblAllCourses[[#Headers],[Prerequisite 1]:[Prerequisite 7]],0)))</f>
        <v/>
      </c>
      <c r="K36" s="110"/>
    </row>
    <row r="37" spans="1:11" ht="15.75" customHeight="1" x14ac:dyDescent="0.5">
      <c r="A37" s="44" t="s">
        <v>848</v>
      </c>
      <c r="B37" s="39" t="s">
        <v>978</v>
      </c>
      <c r="C37" s="45">
        <f>VLOOKUP(A37,tblAllCourses[[Course Code]:[Credits]],3,FALSE)</f>
        <v>3</v>
      </c>
      <c r="D37" s="94" t="str" cm="1">
        <f t="array" ref="D37">IF(INDEX(tblAllCourses[[Prerequisite 1]:[Prerequisite 7]],MATCH($A37&amp;"Bus Elec",tblAllCourses[Course Code]&amp;tblAllCourses[Type],0),MATCH(D$3,tblAllCourses[[#Headers],[Prerequisite 1]:[Prerequisite 7]],0))=0,"",INDEX(tblAllCourses[[Prerequisite 1]:[Prerequisite 7]],MATCH($A37&amp;"Bus Elec",tblAllCourses[Course Code]&amp;tblAllCourses[Type],0),MATCH(D$3,tblAllCourses[[#Headers],[Prerequisite 1]:[Prerequisite 7]],0)))</f>
        <v/>
      </c>
      <c r="E37" s="94" t="str" cm="1">
        <f t="array" ref="E37">IF(INDEX(tblAllCourses[[Prerequisite 1]:[Prerequisite 7]],MATCH($A37&amp;"Bus Elec",tblAllCourses[Course Code]&amp;tblAllCourses[Type],0),MATCH(E$3,tblAllCourses[[#Headers],[Prerequisite 1]:[Prerequisite 7]],0))=0,"",INDEX(tblAllCourses[[Prerequisite 1]:[Prerequisite 7]],MATCH($A37&amp;"Bus Elec",tblAllCourses[Course Code]&amp;tblAllCourses[Type],0),MATCH(E$3,tblAllCourses[[#Headers],[Prerequisite 1]:[Prerequisite 7]],0)))</f>
        <v/>
      </c>
      <c r="F37" s="94" t="str" cm="1">
        <f t="array" ref="F37">IF(INDEX(tblAllCourses[[Prerequisite 1]:[Prerequisite 7]],MATCH($A37&amp;"Bus Elec",tblAllCourses[Course Code]&amp;tblAllCourses[Type],0),MATCH(F$3,tblAllCourses[[#Headers],[Prerequisite 1]:[Prerequisite 7]],0))=0,"",INDEX(tblAllCourses[[Prerequisite 1]:[Prerequisite 7]],MATCH($A37&amp;"Bus Elec",tblAllCourses[Course Code]&amp;tblAllCourses[Type],0),MATCH(F$3,tblAllCourses[[#Headers],[Prerequisite 1]:[Prerequisite 7]],0)))</f>
        <v/>
      </c>
      <c r="G37" s="94" t="str" cm="1">
        <f t="array" ref="G37">IF(INDEX(tblAllCourses[[Prerequisite 1]:[Prerequisite 7]],MATCH($A37&amp;"Bus Elec",tblAllCourses[Course Code]&amp;tblAllCourses[Type],0),MATCH(G$3,tblAllCourses[[#Headers],[Prerequisite 1]:[Prerequisite 7]],0))=0,"",INDEX(tblAllCourses[[Prerequisite 1]:[Prerequisite 7]],MATCH($A37&amp;"Bus Elec",tblAllCourses[Course Code]&amp;tblAllCourses[Type],0),MATCH(G$3,tblAllCourses[[#Headers],[Prerequisite 1]:[Prerequisite 7]],0)))</f>
        <v/>
      </c>
      <c r="H37" s="94" t="str" cm="1">
        <f t="array" ref="H37">IF(INDEX(tblAllCourses[[Prerequisite 1]:[Prerequisite 7]],MATCH($A37&amp;"Bus Elec",tblAllCourses[Course Code]&amp;tblAllCourses[Type],0),MATCH(H$3,tblAllCourses[[#Headers],[Prerequisite 1]:[Prerequisite 7]],0))=0,"",INDEX(tblAllCourses[[Prerequisite 1]:[Prerequisite 7]],MATCH($A37&amp;"Bus Elec",tblAllCourses[Course Code]&amp;tblAllCourses[Type],0),MATCH(H$3,tblAllCourses[[#Headers],[Prerequisite 1]:[Prerequisite 7]],0)))</f>
        <v/>
      </c>
      <c r="I37" s="94" t="str" cm="1">
        <f t="array" ref="I37">IF(INDEX(tblAllCourses[[Prerequisite 1]:[Prerequisite 7]],MATCH($A37&amp;"Bus Elec",tblAllCourses[Course Code]&amp;tblAllCourses[Type],0),MATCH(I$3,tblAllCourses[[#Headers],[Prerequisite 1]:[Prerequisite 7]],0))=0,"",INDEX(tblAllCourses[[Prerequisite 1]:[Prerequisite 7]],MATCH($A37&amp;"Bus Elec",tblAllCourses[Course Code]&amp;tblAllCourses[Type],0),MATCH(I$3,tblAllCourses[[#Headers],[Prerequisite 1]:[Prerequisite 7]],0)))</f>
        <v/>
      </c>
      <c r="J37" s="94" t="str" cm="1">
        <f t="array" ref="J37">IF(INDEX(tblAllCourses[[Prerequisite 1]:[Prerequisite 7]],MATCH($A37&amp;"Bus Elec",tblAllCourses[Course Code]&amp;tblAllCourses[Type],0),MATCH(J$3,tblAllCourses[[#Headers],[Prerequisite 1]:[Prerequisite 7]],0))=0,"",INDEX(tblAllCourses[[Prerequisite 1]:[Prerequisite 7]],MATCH($A37&amp;"Bus Elec",tblAllCourses[Course Code]&amp;tblAllCourses[Type],0),MATCH(J$3,tblAllCourses[[#Headers],[Prerequisite 1]:[Prerequisite 7]],0)))</f>
        <v/>
      </c>
      <c r="K37" s="110"/>
    </row>
    <row r="38" spans="1:11" ht="15.75" customHeight="1" x14ac:dyDescent="0.5">
      <c r="A38" s="44" t="s">
        <v>847</v>
      </c>
      <c r="B38" s="39" t="s">
        <v>979</v>
      </c>
      <c r="C38" s="45">
        <f>VLOOKUP(A38,tblAllCourses[[Course Code]:[Credits]],3,FALSE)</f>
        <v>3</v>
      </c>
      <c r="D38" s="94" t="str" cm="1">
        <f t="array" ref="D38">IF(INDEX(tblAllCourses[[Prerequisite 1]:[Prerequisite 7]],MATCH($A38&amp;"Bus Elec",tblAllCourses[Course Code]&amp;tblAllCourses[Type],0),MATCH(D$3,tblAllCourses[[#Headers],[Prerequisite 1]:[Prerequisite 7]],0))=0,"",INDEX(tblAllCourses[[Prerequisite 1]:[Prerequisite 7]],MATCH($A38&amp;"Bus Elec",tblAllCourses[Course Code]&amp;tblAllCourses[Type],0),MATCH(D$3,tblAllCourses[[#Headers],[Prerequisite 1]:[Prerequisite 7]],0)))</f>
        <v/>
      </c>
      <c r="E38" s="94" t="str" cm="1">
        <f t="array" ref="E38">IF(INDEX(tblAllCourses[[Prerequisite 1]:[Prerequisite 7]],MATCH($A38&amp;"Bus Elec",tblAllCourses[Course Code]&amp;tblAllCourses[Type],0),MATCH(E$3,tblAllCourses[[#Headers],[Prerequisite 1]:[Prerequisite 7]],0))=0,"",INDEX(tblAllCourses[[Prerequisite 1]:[Prerequisite 7]],MATCH($A38&amp;"Bus Elec",tblAllCourses[Course Code]&amp;tblAllCourses[Type],0),MATCH(E$3,tblAllCourses[[#Headers],[Prerequisite 1]:[Prerequisite 7]],0)))</f>
        <v/>
      </c>
      <c r="F38" s="94" t="str" cm="1">
        <f t="array" ref="F38">IF(INDEX(tblAllCourses[[Prerequisite 1]:[Prerequisite 7]],MATCH($A38&amp;"Bus Elec",tblAllCourses[Course Code]&amp;tblAllCourses[Type],0),MATCH(F$3,tblAllCourses[[#Headers],[Prerequisite 1]:[Prerequisite 7]],0))=0,"",INDEX(tblAllCourses[[Prerequisite 1]:[Prerequisite 7]],MATCH($A38&amp;"Bus Elec",tblAllCourses[Course Code]&amp;tblAllCourses[Type],0),MATCH(F$3,tblAllCourses[[#Headers],[Prerequisite 1]:[Prerequisite 7]],0)))</f>
        <v/>
      </c>
      <c r="G38" s="94" t="str" cm="1">
        <f t="array" ref="G38">IF(INDEX(tblAllCourses[[Prerequisite 1]:[Prerequisite 7]],MATCH($A38&amp;"Bus Elec",tblAllCourses[Course Code]&amp;tblAllCourses[Type],0),MATCH(G$3,tblAllCourses[[#Headers],[Prerequisite 1]:[Prerequisite 7]],0))=0,"",INDEX(tblAllCourses[[Prerequisite 1]:[Prerequisite 7]],MATCH($A38&amp;"Bus Elec",tblAllCourses[Course Code]&amp;tblAllCourses[Type],0),MATCH(G$3,tblAllCourses[[#Headers],[Prerequisite 1]:[Prerequisite 7]],0)))</f>
        <v/>
      </c>
      <c r="H38" s="94" t="str" cm="1">
        <f t="array" ref="H38">IF(INDEX(tblAllCourses[[Prerequisite 1]:[Prerequisite 7]],MATCH($A38&amp;"Bus Elec",tblAllCourses[Course Code]&amp;tblAllCourses[Type],0),MATCH(H$3,tblAllCourses[[#Headers],[Prerequisite 1]:[Prerequisite 7]],0))=0,"",INDEX(tblAllCourses[[Prerequisite 1]:[Prerequisite 7]],MATCH($A38&amp;"Bus Elec",tblAllCourses[Course Code]&amp;tblAllCourses[Type],0),MATCH(H$3,tblAllCourses[[#Headers],[Prerequisite 1]:[Prerequisite 7]],0)))</f>
        <v/>
      </c>
      <c r="I38" s="94" t="str" cm="1">
        <f t="array" ref="I38">IF(INDEX(tblAllCourses[[Prerequisite 1]:[Prerequisite 7]],MATCH($A38&amp;"Bus Elec",tblAllCourses[Course Code]&amp;tblAllCourses[Type],0),MATCH(I$3,tblAllCourses[[#Headers],[Prerequisite 1]:[Prerequisite 7]],0))=0,"",INDEX(tblAllCourses[[Prerequisite 1]:[Prerequisite 7]],MATCH($A38&amp;"Bus Elec",tblAllCourses[Course Code]&amp;tblAllCourses[Type],0),MATCH(I$3,tblAllCourses[[#Headers],[Prerequisite 1]:[Prerequisite 7]],0)))</f>
        <v/>
      </c>
      <c r="J38" s="94" t="str" cm="1">
        <f t="array" ref="J38">IF(INDEX(tblAllCourses[[Prerequisite 1]:[Prerequisite 7]],MATCH($A38&amp;"Bus Elec",tblAllCourses[Course Code]&amp;tblAllCourses[Type],0),MATCH(J$3,tblAllCourses[[#Headers],[Prerequisite 1]:[Prerequisite 7]],0))=0,"",INDEX(tblAllCourses[[Prerequisite 1]:[Prerequisite 7]],MATCH($A38&amp;"Bus Elec",tblAllCourses[Course Code]&amp;tblAllCourses[Type],0),MATCH(J$3,tblAllCourses[[#Headers],[Prerequisite 1]:[Prerequisite 7]],0)))</f>
        <v/>
      </c>
      <c r="K38" s="110"/>
    </row>
    <row r="39" spans="1:11" ht="15.75" customHeight="1" x14ac:dyDescent="0.5">
      <c r="A39" s="44" t="s">
        <v>849</v>
      </c>
      <c r="B39" s="39" t="s">
        <v>980</v>
      </c>
      <c r="C39" s="45">
        <f>VLOOKUP(A39,tblAllCourses[[Course Code]:[Credits]],3,FALSE)</f>
        <v>3</v>
      </c>
      <c r="D39" s="94" t="str" cm="1">
        <f t="array" ref="D39">IF(INDEX(tblAllCourses[[Prerequisite 1]:[Prerequisite 7]],MATCH($A39&amp;"Bus Elec",tblAllCourses[Course Code]&amp;tblAllCourses[Type],0),MATCH(D$3,tblAllCourses[[#Headers],[Prerequisite 1]:[Prerequisite 7]],0))=0,"",INDEX(tblAllCourses[[Prerequisite 1]:[Prerequisite 7]],MATCH($A39&amp;"Bus Elec",tblAllCourses[Course Code]&amp;tblAllCourses[Type],0),MATCH(D$3,tblAllCourses[[#Headers],[Prerequisite 1]:[Prerequisite 7]],0)))</f>
        <v/>
      </c>
      <c r="E39" s="94" t="str" cm="1">
        <f t="array" ref="E39">IF(INDEX(tblAllCourses[[Prerequisite 1]:[Prerequisite 7]],MATCH($A39&amp;"Bus Elec",tblAllCourses[Course Code]&amp;tblAllCourses[Type],0),MATCH(E$3,tblAllCourses[[#Headers],[Prerequisite 1]:[Prerequisite 7]],0))=0,"",INDEX(tblAllCourses[[Prerequisite 1]:[Prerequisite 7]],MATCH($A39&amp;"Bus Elec",tblAllCourses[Course Code]&amp;tblAllCourses[Type],0),MATCH(E$3,tblAllCourses[[#Headers],[Prerequisite 1]:[Prerequisite 7]],0)))</f>
        <v/>
      </c>
      <c r="F39" s="94" t="str" cm="1">
        <f t="array" ref="F39">IF(INDEX(tblAllCourses[[Prerequisite 1]:[Prerequisite 7]],MATCH($A39&amp;"Bus Elec",tblAllCourses[Course Code]&amp;tblAllCourses[Type],0),MATCH(F$3,tblAllCourses[[#Headers],[Prerequisite 1]:[Prerequisite 7]],0))=0,"",INDEX(tblAllCourses[[Prerequisite 1]:[Prerequisite 7]],MATCH($A39&amp;"Bus Elec",tblAllCourses[Course Code]&amp;tblAllCourses[Type],0),MATCH(F$3,tblAllCourses[[#Headers],[Prerequisite 1]:[Prerequisite 7]],0)))</f>
        <v/>
      </c>
      <c r="G39" s="94" t="str" cm="1">
        <f t="array" ref="G39">IF(INDEX(tblAllCourses[[Prerequisite 1]:[Prerequisite 7]],MATCH($A39&amp;"Bus Elec",tblAllCourses[Course Code]&amp;tblAllCourses[Type],0),MATCH(G$3,tblAllCourses[[#Headers],[Prerequisite 1]:[Prerequisite 7]],0))=0,"",INDEX(tblAllCourses[[Prerequisite 1]:[Prerequisite 7]],MATCH($A39&amp;"Bus Elec",tblAllCourses[Course Code]&amp;tblAllCourses[Type],0),MATCH(G$3,tblAllCourses[[#Headers],[Prerequisite 1]:[Prerequisite 7]],0)))</f>
        <v/>
      </c>
      <c r="H39" s="94" t="str" cm="1">
        <f t="array" ref="H39">IF(INDEX(tblAllCourses[[Prerequisite 1]:[Prerequisite 7]],MATCH($A39&amp;"Bus Elec",tblAllCourses[Course Code]&amp;tblAllCourses[Type],0),MATCH(H$3,tblAllCourses[[#Headers],[Prerequisite 1]:[Prerequisite 7]],0))=0,"",INDEX(tblAllCourses[[Prerequisite 1]:[Prerequisite 7]],MATCH($A39&amp;"Bus Elec",tblAllCourses[Course Code]&amp;tblAllCourses[Type],0),MATCH(H$3,tblAllCourses[[#Headers],[Prerequisite 1]:[Prerequisite 7]],0)))</f>
        <v/>
      </c>
      <c r="I39" s="94" t="str" cm="1">
        <f t="array" ref="I39">IF(INDEX(tblAllCourses[[Prerequisite 1]:[Prerequisite 7]],MATCH($A39&amp;"Bus Elec",tblAllCourses[Course Code]&amp;tblAllCourses[Type],0),MATCH(I$3,tblAllCourses[[#Headers],[Prerequisite 1]:[Prerequisite 7]],0))=0,"",INDEX(tblAllCourses[[Prerequisite 1]:[Prerequisite 7]],MATCH($A39&amp;"Bus Elec",tblAllCourses[Course Code]&amp;tblAllCourses[Type],0),MATCH(I$3,tblAllCourses[[#Headers],[Prerequisite 1]:[Prerequisite 7]],0)))</f>
        <v/>
      </c>
      <c r="J39" s="94" t="str" cm="1">
        <f t="array" ref="J39">IF(INDEX(tblAllCourses[[Prerequisite 1]:[Prerequisite 7]],MATCH($A39&amp;"Bus Elec",tblAllCourses[Course Code]&amp;tblAllCourses[Type],0),MATCH(J$3,tblAllCourses[[#Headers],[Prerequisite 1]:[Prerequisite 7]],0))=0,"",INDEX(tblAllCourses[[Prerequisite 1]:[Prerequisite 7]],MATCH($A39&amp;"Bus Elec",tblAllCourses[Course Code]&amp;tblAllCourses[Type],0),MATCH(J$3,tblAllCourses[[#Headers],[Prerequisite 1]:[Prerequisite 7]],0)))</f>
        <v/>
      </c>
      <c r="K39" s="110"/>
    </row>
    <row r="40" spans="1:11" ht="15.75" customHeight="1" x14ac:dyDescent="0.5">
      <c r="A40" s="44" t="s">
        <v>850</v>
      </c>
      <c r="B40" s="39" t="s">
        <v>981</v>
      </c>
      <c r="C40" s="45">
        <f>VLOOKUP(A40,tblAllCourses[[Course Code]:[Credits]],3,FALSE)</f>
        <v>3</v>
      </c>
      <c r="D40" s="94" t="str" cm="1">
        <f t="array" ref="D40">IF(INDEX(tblAllCourses[[Prerequisite 1]:[Prerequisite 7]],MATCH($A40&amp;"Bus Elec",tblAllCourses[Course Code]&amp;tblAllCourses[Type],0),MATCH(D$3,tblAllCourses[[#Headers],[Prerequisite 1]:[Prerequisite 7]],0))=0,"",INDEX(tblAllCourses[[Prerequisite 1]:[Prerequisite 7]],MATCH($A40&amp;"Bus Elec",tblAllCourses[Course Code]&amp;tblAllCourses[Type],0),MATCH(D$3,tblAllCourses[[#Headers],[Prerequisite 1]:[Prerequisite 7]],0)))</f>
        <v/>
      </c>
      <c r="E40" s="94" t="str" cm="1">
        <f t="array" ref="E40">IF(INDEX(tblAllCourses[[Prerequisite 1]:[Prerequisite 7]],MATCH($A40&amp;"Bus Elec",tblAllCourses[Course Code]&amp;tblAllCourses[Type],0),MATCH(E$3,tblAllCourses[[#Headers],[Prerequisite 1]:[Prerequisite 7]],0))=0,"",INDEX(tblAllCourses[[Prerequisite 1]:[Prerequisite 7]],MATCH($A40&amp;"Bus Elec",tblAllCourses[Course Code]&amp;tblAllCourses[Type],0),MATCH(E$3,tblAllCourses[[#Headers],[Prerequisite 1]:[Prerequisite 7]],0)))</f>
        <v/>
      </c>
      <c r="F40" s="94" t="str" cm="1">
        <f t="array" ref="F40">IF(INDEX(tblAllCourses[[Prerequisite 1]:[Prerequisite 7]],MATCH($A40&amp;"Bus Elec",tblAllCourses[Course Code]&amp;tblAllCourses[Type],0),MATCH(F$3,tblAllCourses[[#Headers],[Prerequisite 1]:[Prerequisite 7]],0))=0,"",INDEX(tblAllCourses[[Prerequisite 1]:[Prerequisite 7]],MATCH($A40&amp;"Bus Elec",tblAllCourses[Course Code]&amp;tblAllCourses[Type],0),MATCH(F$3,tblAllCourses[[#Headers],[Prerequisite 1]:[Prerequisite 7]],0)))</f>
        <v/>
      </c>
      <c r="G40" s="94" t="str" cm="1">
        <f t="array" ref="G40">IF(INDEX(tblAllCourses[[Prerequisite 1]:[Prerequisite 7]],MATCH($A40&amp;"Bus Elec",tblAllCourses[Course Code]&amp;tblAllCourses[Type],0),MATCH(G$3,tblAllCourses[[#Headers],[Prerequisite 1]:[Prerequisite 7]],0))=0,"",INDEX(tblAllCourses[[Prerequisite 1]:[Prerequisite 7]],MATCH($A40&amp;"Bus Elec",tblAllCourses[Course Code]&amp;tblAllCourses[Type],0),MATCH(G$3,tblAllCourses[[#Headers],[Prerequisite 1]:[Prerequisite 7]],0)))</f>
        <v/>
      </c>
      <c r="H40" s="94" t="str" cm="1">
        <f t="array" ref="H40">IF(INDEX(tblAllCourses[[Prerequisite 1]:[Prerequisite 7]],MATCH($A40&amp;"Bus Elec",tblAllCourses[Course Code]&amp;tblAllCourses[Type],0),MATCH(H$3,tblAllCourses[[#Headers],[Prerequisite 1]:[Prerequisite 7]],0))=0,"",INDEX(tblAllCourses[[Prerequisite 1]:[Prerequisite 7]],MATCH($A40&amp;"Bus Elec",tblAllCourses[Course Code]&amp;tblAllCourses[Type],0),MATCH(H$3,tblAllCourses[[#Headers],[Prerequisite 1]:[Prerequisite 7]],0)))</f>
        <v/>
      </c>
      <c r="I40" s="94" t="str" cm="1">
        <f t="array" ref="I40">IF(INDEX(tblAllCourses[[Prerequisite 1]:[Prerequisite 7]],MATCH($A40&amp;"Bus Elec",tblAllCourses[Course Code]&amp;tblAllCourses[Type],0),MATCH(I$3,tblAllCourses[[#Headers],[Prerequisite 1]:[Prerequisite 7]],0))=0,"",INDEX(tblAllCourses[[Prerequisite 1]:[Prerequisite 7]],MATCH($A40&amp;"Bus Elec",tblAllCourses[Course Code]&amp;tblAllCourses[Type],0),MATCH(I$3,tblAllCourses[[#Headers],[Prerequisite 1]:[Prerequisite 7]],0)))</f>
        <v/>
      </c>
      <c r="J40" s="94" t="str" cm="1">
        <f t="array" ref="J40">IF(INDEX(tblAllCourses[[Prerequisite 1]:[Prerequisite 7]],MATCH($A40&amp;"Bus Elec",tblAllCourses[Course Code]&amp;tblAllCourses[Type],0),MATCH(J$3,tblAllCourses[[#Headers],[Prerequisite 1]:[Prerequisite 7]],0))=0,"",INDEX(tblAllCourses[[Prerequisite 1]:[Prerequisite 7]],MATCH($A40&amp;"Bus Elec",tblAllCourses[Course Code]&amp;tblAllCourses[Type],0),MATCH(J$3,tblAllCourses[[#Headers],[Prerequisite 1]:[Prerequisite 7]],0)))</f>
        <v/>
      </c>
      <c r="K40" s="110"/>
    </row>
    <row r="41" spans="1:11" ht="15.75" customHeight="1" x14ac:dyDescent="0.5">
      <c r="A41" s="44" t="s">
        <v>851</v>
      </c>
      <c r="B41" s="39" t="s">
        <v>982</v>
      </c>
      <c r="C41" s="45">
        <f>VLOOKUP(A41,tblAllCourses[[Course Code]:[Credits]],3,FALSE)</f>
        <v>3</v>
      </c>
      <c r="D41" s="94" t="str" cm="1">
        <f t="array" ref="D41">IF(INDEX(tblAllCourses[[Prerequisite 1]:[Prerequisite 7]],MATCH($A41&amp;"Bus Elec",tblAllCourses[Course Code]&amp;tblAllCourses[Type],0),MATCH(D$3,tblAllCourses[[#Headers],[Prerequisite 1]:[Prerequisite 7]],0))=0,"",INDEX(tblAllCourses[[Prerequisite 1]:[Prerequisite 7]],MATCH($A41&amp;"Bus Elec",tblAllCourses[Course Code]&amp;tblAllCourses[Type],0),MATCH(D$3,tblAllCourses[[#Headers],[Prerequisite 1]:[Prerequisite 7]],0)))</f>
        <v/>
      </c>
      <c r="E41" s="94" t="str" cm="1">
        <f t="array" ref="E41">IF(INDEX(tblAllCourses[[Prerequisite 1]:[Prerequisite 7]],MATCH($A41&amp;"Bus Elec",tblAllCourses[Course Code]&amp;tblAllCourses[Type],0),MATCH(E$3,tblAllCourses[[#Headers],[Prerequisite 1]:[Prerequisite 7]],0))=0,"",INDEX(tblAllCourses[[Prerequisite 1]:[Prerequisite 7]],MATCH($A41&amp;"Bus Elec",tblAllCourses[Course Code]&amp;tblAllCourses[Type],0),MATCH(E$3,tblAllCourses[[#Headers],[Prerequisite 1]:[Prerequisite 7]],0)))</f>
        <v/>
      </c>
      <c r="F41" s="94" t="str" cm="1">
        <f t="array" ref="F41">IF(INDEX(tblAllCourses[[Prerequisite 1]:[Prerequisite 7]],MATCH($A41&amp;"Bus Elec",tblAllCourses[Course Code]&amp;tblAllCourses[Type],0),MATCH(F$3,tblAllCourses[[#Headers],[Prerequisite 1]:[Prerequisite 7]],0))=0,"",INDEX(tblAllCourses[[Prerequisite 1]:[Prerequisite 7]],MATCH($A41&amp;"Bus Elec",tblAllCourses[Course Code]&amp;tblAllCourses[Type],0),MATCH(F$3,tblAllCourses[[#Headers],[Prerequisite 1]:[Prerequisite 7]],0)))</f>
        <v/>
      </c>
      <c r="G41" s="94" t="str" cm="1">
        <f t="array" ref="G41">IF(INDEX(tblAllCourses[[Prerequisite 1]:[Prerequisite 7]],MATCH($A41&amp;"Bus Elec",tblAllCourses[Course Code]&amp;tblAllCourses[Type],0),MATCH(G$3,tblAllCourses[[#Headers],[Prerequisite 1]:[Prerequisite 7]],0))=0,"",INDEX(tblAllCourses[[Prerequisite 1]:[Prerequisite 7]],MATCH($A41&amp;"Bus Elec",tblAllCourses[Course Code]&amp;tblAllCourses[Type],0),MATCH(G$3,tblAllCourses[[#Headers],[Prerequisite 1]:[Prerequisite 7]],0)))</f>
        <v/>
      </c>
      <c r="H41" s="94" t="str" cm="1">
        <f t="array" ref="H41">IF(INDEX(tblAllCourses[[Prerequisite 1]:[Prerequisite 7]],MATCH($A41&amp;"Bus Elec",tblAllCourses[Course Code]&amp;tblAllCourses[Type],0),MATCH(H$3,tblAllCourses[[#Headers],[Prerequisite 1]:[Prerequisite 7]],0))=0,"",INDEX(tblAllCourses[[Prerequisite 1]:[Prerequisite 7]],MATCH($A41&amp;"Bus Elec",tblAllCourses[Course Code]&amp;tblAllCourses[Type],0),MATCH(H$3,tblAllCourses[[#Headers],[Prerequisite 1]:[Prerequisite 7]],0)))</f>
        <v/>
      </c>
      <c r="I41" s="94" t="str" cm="1">
        <f t="array" ref="I41">IF(INDEX(tblAllCourses[[Prerequisite 1]:[Prerequisite 7]],MATCH($A41&amp;"Bus Elec",tblAllCourses[Course Code]&amp;tblAllCourses[Type],0),MATCH(I$3,tblAllCourses[[#Headers],[Prerequisite 1]:[Prerequisite 7]],0))=0,"",INDEX(tblAllCourses[[Prerequisite 1]:[Prerequisite 7]],MATCH($A41&amp;"Bus Elec",tblAllCourses[Course Code]&amp;tblAllCourses[Type],0),MATCH(I$3,tblAllCourses[[#Headers],[Prerequisite 1]:[Prerequisite 7]],0)))</f>
        <v/>
      </c>
      <c r="J41" s="94" t="str" cm="1">
        <f t="array" ref="J41">IF(INDEX(tblAllCourses[[Prerequisite 1]:[Prerequisite 7]],MATCH($A41&amp;"Bus Elec",tblAllCourses[Course Code]&amp;tblAllCourses[Type],0),MATCH(J$3,tblAllCourses[[#Headers],[Prerequisite 1]:[Prerequisite 7]],0))=0,"",INDEX(tblAllCourses[[Prerequisite 1]:[Prerequisite 7]],MATCH($A41&amp;"Bus Elec",tblAllCourses[Course Code]&amp;tblAllCourses[Type],0),MATCH(J$3,tblAllCourses[[#Headers],[Prerequisite 1]:[Prerequisite 7]],0)))</f>
        <v/>
      </c>
      <c r="K41" s="110"/>
    </row>
    <row r="42" spans="1:11" ht="15.75" customHeight="1" x14ac:dyDescent="0.5">
      <c r="A42" s="44" t="s">
        <v>852</v>
      </c>
      <c r="B42" s="39" t="s">
        <v>983</v>
      </c>
      <c r="C42" s="45">
        <f>VLOOKUP(A42,tblAllCourses[[Course Code]:[Credits]],3,FALSE)</f>
        <v>3</v>
      </c>
      <c r="D42" s="94" t="str" cm="1">
        <f t="array" ref="D42">IF(INDEX(tblAllCourses[[Prerequisite 1]:[Prerequisite 7]],MATCH($A42&amp;"Bus Elec",tblAllCourses[Course Code]&amp;tblAllCourses[Type],0),MATCH(D$3,tblAllCourses[[#Headers],[Prerequisite 1]:[Prerequisite 7]],0))=0,"",INDEX(tblAllCourses[[Prerequisite 1]:[Prerequisite 7]],MATCH($A42&amp;"Bus Elec",tblAllCourses[Course Code]&amp;tblAllCourses[Type],0),MATCH(D$3,tblAllCourses[[#Headers],[Prerequisite 1]:[Prerequisite 7]],0)))</f>
        <v/>
      </c>
      <c r="E42" s="94" t="str" cm="1">
        <f t="array" ref="E42">IF(INDEX(tblAllCourses[[Prerequisite 1]:[Prerequisite 7]],MATCH($A42&amp;"Bus Elec",tblAllCourses[Course Code]&amp;tblAllCourses[Type],0),MATCH(E$3,tblAllCourses[[#Headers],[Prerequisite 1]:[Prerequisite 7]],0))=0,"",INDEX(tblAllCourses[[Prerequisite 1]:[Prerequisite 7]],MATCH($A42&amp;"Bus Elec",tblAllCourses[Course Code]&amp;tblAllCourses[Type],0),MATCH(E$3,tblAllCourses[[#Headers],[Prerequisite 1]:[Prerequisite 7]],0)))</f>
        <v/>
      </c>
      <c r="F42" s="94" t="str" cm="1">
        <f t="array" ref="F42">IF(INDEX(tblAllCourses[[Prerequisite 1]:[Prerequisite 7]],MATCH($A42&amp;"Bus Elec",tblAllCourses[Course Code]&amp;tblAllCourses[Type],0),MATCH(F$3,tblAllCourses[[#Headers],[Prerequisite 1]:[Prerequisite 7]],0))=0,"",INDEX(tblAllCourses[[Prerequisite 1]:[Prerequisite 7]],MATCH($A42&amp;"Bus Elec",tblAllCourses[Course Code]&amp;tblAllCourses[Type],0),MATCH(F$3,tblAllCourses[[#Headers],[Prerequisite 1]:[Prerequisite 7]],0)))</f>
        <v/>
      </c>
      <c r="G42" s="94" t="str" cm="1">
        <f t="array" ref="G42">IF(INDEX(tblAllCourses[[Prerequisite 1]:[Prerequisite 7]],MATCH($A42&amp;"Bus Elec",tblAllCourses[Course Code]&amp;tblAllCourses[Type],0),MATCH(G$3,tblAllCourses[[#Headers],[Prerequisite 1]:[Prerequisite 7]],0))=0,"",INDEX(tblAllCourses[[Prerequisite 1]:[Prerequisite 7]],MATCH($A42&amp;"Bus Elec",tblAllCourses[Course Code]&amp;tblAllCourses[Type],0),MATCH(G$3,tblAllCourses[[#Headers],[Prerequisite 1]:[Prerequisite 7]],0)))</f>
        <v/>
      </c>
      <c r="H42" s="94" t="str" cm="1">
        <f t="array" ref="H42">IF(INDEX(tblAllCourses[[Prerequisite 1]:[Prerequisite 7]],MATCH($A42&amp;"Bus Elec",tblAllCourses[Course Code]&amp;tblAllCourses[Type],0),MATCH(H$3,tblAllCourses[[#Headers],[Prerequisite 1]:[Prerequisite 7]],0))=0,"",INDEX(tblAllCourses[[Prerequisite 1]:[Prerequisite 7]],MATCH($A42&amp;"Bus Elec",tblAllCourses[Course Code]&amp;tblAllCourses[Type],0),MATCH(H$3,tblAllCourses[[#Headers],[Prerequisite 1]:[Prerequisite 7]],0)))</f>
        <v/>
      </c>
      <c r="I42" s="94" t="str" cm="1">
        <f t="array" ref="I42">IF(INDEX(tblAllCourses[[Prerequisite 1]:[Prerequisite 7]],MATCH($A42&amp;"Bus Elec",tblAllCourses[Course Code]&amp;tblAllCourses[Type],0),MATCH(I$3,tblAllCourses[[#Headers],[Prerequisite 1]:[Prerequisite 7]],0))=0,"",INDEX(tblAllCourses[[Prerequisite 1]:[Prerequisite 7]],MATCH($A42&amp;"Bus Elec",tblAllCourses[Course Code]&amp;tblAllCourses[Type],0),MATCH(I$3,tblAllCourses[[#Headers],[Prerequisite 1]:[Prerequisite 7]],0)))</f>
        <v/>
      </c>
      <c r="J42" s="94" t="str" cm="1">
        <f t="array" ref="J42">IF(INDEX(tblAllCourses[[Prerequisite 1]:[Prerequisite 7]],MATCH($A42&amp;"Bus Elec",tblAllCourses[Course Code]&amp;tblAllCourses[Type],0),MATCH(J$3,tblAllCourses[[#Headers],[Prerequisite 1]:[Prerequisite 7]],0))=0,"",INDEX(tblAllCourses[[Prerequisite 1]:[Prerequisite 7]],MATCH($A42&amp;"Bus Elec",tblAllCourses[Course Code]&amp;tblAllCourses[Type],0),MATCH(J$3,tblAllCourses[[#Headers],[Prerequisite 1]:[Prerequisite 7]],0)))</f>
        <v/>
      </c>
      <c r="K42" s="110"/>
    </row>
    <row r="43" spans="1:11" ht="15.75" customHeight="1" x14ac:dyDescent="0.5">
      <c r="A43" s="44" t="s">
        <v>853</v>
      </c>
      <c r="B43" s="39" t="s">
        <v>984</v>
      </c>
      <c r="C43" s="45">
        <f>VLOOKUP(A43,tblAllCourses[[Course Code]:[Credits]],3,FALSE)</f>
        <v>3</v>
      </c>
      <c r="D43" s="94" t="str" cm="1">
        <f t="array" ref="D43">IF(INDEX(tblAllCourses[[Prerequisite 1]:[Prerequisite 7]],MATCH($A43&amp;"Bus Elec",tblAllCourses[Course Code]&amp;tblAllCourses[Type],0),MATCH(D$3,tblAllCourses[[#Headers],[Prerequisite 1]:[Prerequisite 7]],0))=0,"",INDEX(tblAllCourses[[Prerequisite 1]:[Prerequisite 7]],MATCH($A43&amp;"Bus Elec",tblAllCourses[Course Code]&amp;tblAllCourses[Type],0),MATCH(D$3,tblAllCourses[[#Headers],[Prerequisite 1]:[Prerequisite 7]],0)))</f>
        <v/>
      </c>
      <c r="E43" s="94" t="str" cm="1">
        <f t="array" ref="E43">IF(INDEX(tblAllCourses[[Prerequisite 1]:[Prerequisite 7]],MATCH($A43&amp;"Bus Elec",tblAllCourses[Course Code]&amp;tblAllCourses[Type],0),MATCH(E$3,tblAllCourses[[#Headers],[Prerequisite 1]:[Prerequisite 7]],0))=0,"",INDEX(tblAllCourses[[Prerequisite 1]:[Prerequisite 7]],MATCH($A43&amp;"Bus Elec",tblAllCourses[Course Code]&amp;tblAllCourses[Type],0),MATCH(E$3,tblAllCourses[[#Headers],[Prerequisite 1]:[Prerequisite 7]],0)))</f>
        <v/>
      </c>
      <c r="F43" s="94" t="str" cm="1">
        <f t="array" ref="F43">IF(INDEX(tblAllCourses[[Prerequisite 1]:[Prerequisite 7]],MATCH($A43&amp;"Bus Elec",tblAllCourses[Course Code]&amp;tblAllCourses[Type],0),MATCH(F$3,tblAllCourses[[#Headers],[Prerequisite 1]:[Prerequisite 7]],0))=0,"",INDEX(tblAllCourses[[Prerequisite 1]:[Prerequisite 7]],MATCH($A43&amp;"Bus Elec",tblAllCourses[Course Code]&amp;tblAllCourses[Type],0),MATCH(F$3,tblAllCourses[[#Headers],[Prerequisite 1]:[Prerequisite 7]],0)))</f>
        <v/>
      </c>
      <c r="G43" s="94" t="str" cm="1">
        <f t="array" ref="G43">IF(INDEX(tblAllCourses[[Prerequisite 1]:[Prerequisite 7]],MATCH($A43&amp;"Bus Elec",tblAllCourses[Course Code]&amp;tblAllCourses[Type],0),MATCH(G$3,tblAllCourses[[#Headers],[Prerequisite 1]:[Prerequisite 7]],0))=0,"",INDEX(tblAllCourses[[Prerequisite 1]:[Prerequisite 7]],MATCH($A43&amp;"Bus Elec",tblAllCourses[Course Code]&amp;tblAllCourses[Type],0),MATCH(G$3,tblAllCourses[[#Headers],[Prerequisite 1]:[Prerequisite 7]],0)))</f>
        <v/>
      </c>
      <c r="H43" s="94" t="str" cm="1">
        <f t="array" ref="H43">IF(INDEX(tblAllCourses[[Prerequisite 1]:[Prerequisite 7]],MATCH($A43&amp;"Bus Elec",tblAllCourses[Course Code]&amp;tblAllCourses[Type],0),MATCH(H$3,tblAllCourses[[#Headers],[Prerequisite 1]:[Prerequisite 7]],0))=0,"",INDEX(tblAllCourses[[Prerequisite 1]:[Prerequisite 7]],MATCH($A43&amp;"Bus Elec",tblAllCourses[Course Code]&amp;tblAllCourses[Type],0),MATCH(H$3,tblAllCourses[[#Headers],[Prerequisite 1]:[Prerequisite 7]],0)))</f>
        <v/>
      </c>
      <c r="I43" s="94" t="str" cm="1">
        <f t="array" ref="I43">IF(INDEX(tblAllCourses[[Prerequisite 1]:[Prerequisite 7]],MATCH($A43&amp;"Bus Elec",tblAllCourses[Course Code]&amp;tblAllCourses[Type],0),MATCH(I$3,tblAllCourses[[#Headers],[Prerequisite 1]:[Prerequisite 7]],0))=0,"",INDEX(tblAllCourses[[Prerequisite 1]:[Prerequisite 7]],MATCH($A43&amp;"Bus Elec",tblAllCourses[Course Code]&amp;tblAllCourses[Type],0),MATCH(I$3,tblAllCourses[[#Headers],[Prerequisite 1]:[Prerequisite 7]],0)))</f>
        <v/>
      </c>
      <c r="J43" s="94" t="str" cm="1">
        <f t="array" ref="J43">IF(INDEX(tblAllCourses[[Prerequisite 1]:[Prerequisite 7]],MATCH($A43&amp;"Bus Elec",tblAllCourses[Course Code]&amp;tblAllCourses[Type],0),MATCH(J$3,tblAllCourses[[#Headers],[Prerequisite 1]:[Prerequisite 7]],0))=0,"",INDEX(tblAllCourses[[Prerequisite 1]:[Prerequisite 7]],MATCH($A43&amp;"Bus Elec",tblAllCourses[Course Code]&amp;tblAllCourses[Type],0),MATCH(J$3,tblAllCourses[[#Headers],[Prerequisite 1]:[Prerequisite 7]],0)))</f>
        <v/>
      </c>
      <c r="K43" s="110"/>
    </row>
    <row r="44" spans="1:11" ht="15.75" customHeight="1" x14ac:dyDescent="0.5">
      <c r="A44" s="44" t="s">
        <v>854</v>
      </c>
      <c r="B44" s="39" t="s">
        <v>985</v>
      </c>
      <c r="C44" s="45">
        <f>VLOOKUP(A44,tblAllCourses[[Course Code]:[Credits]],3,FALSE)</f>
        <v>3</v>
      </c>
      <c r="D44" s="94" t="str" cm="1">
        <f t="array" ref="D44">IF(INDEX(tblAllCourses[[Prerequisite 1]:[Prerequisite 7]],MATCH($A44&amp;"Bus Elec",tblAllCourses[Course Code]&amp;tblAllCourses[Type],0),MATCH(D$3,tblAllCourses[[#Headers],[Prerequisite 1]:[Prerequisite 7]],0))=0,"",INDEX(tblAllCourses[[Prerequisite 1]:[Prerequisite 7]],MATCH($A44&amp;"Bus Elec",tblAllCourses[Course Code]&amp;tblAllCourses[Type],0),MATCH(D$3,tblAllCourses[[#Headers],[Prerequisite 1]:[Prerequisite 7]],0)))</f>
        <v/>
      </c>
      <c r="E44" s="94" t="str" cm="1">
        <f t="array" ref="E44">IF(INDEX(tblAllCourses[[Prerequisite 1]:[Prerequisite 7]],MATCH($A44&amp;"Bus Elec",tblAllCourses[Course Code]&amp;tblAllCourses[Type],0),MATCH(E$3,tblAllCourses[[#Headers],[Prerequisite 1]:[Prerequisite 7]],0))=0,"",INDEX(tblAllCourses[[Prerequisite 1]:[Prerequisite 7]],MATCH($A44&amp;"Bus Elec",tblAllCourses[Course Code]&amp;tblAllCourses[Type],0),MATCH(E$3,tblAllCourses[[#Headers],[Prerequisite 1]:[Prerequisite 7]],0)))</f>
        <v/>
      </c>
      <c r="F44" s="94" t="str" cm="1">
        <f t="array" ref="F44">IF(INDEX(tblAllCourses[[Prerequisite 1]:[Prerequisite 7]],MATCH($A44&amp;"Bus Elec",tblAllCourses[Course Code]&amp;tblAllCourses[Type],0),MATCH(F$3,tblAllCourses[[#Headers],[Prerequisite 1]:[Prerequisite 7]],0))=0,"",INDEX(tblAllCourses[[Prerequisite 1]:[Prerequisite 7]],MATCH($A44&amp;"Bus Elec",tblAllCourses[Course Code]&amp;tblAllCourses[Type],0),MATCH(F$3,tblAllCourses[[#Headers],[Prerequisite 1]:[Prerequisite 7]],0)))</f>
        <v/>
      </c>
      <c r="G44" s="94" t="str" cm="1">
        <f t="array" ref="G44">IF(INDEX(tblAllCourses[[Prerequisite 1]:[Prerequisite 7]],MATCH($A44&amp;"Bus Elec",tblAllCourses[Course Code]&amp;tblAllCourses[Type],0),MATCH(G$3,tblAllCourses[[#Headers],[Prerequisite 1]:[Prerequisite 7]],0))=0,"",INDEX(tblAllCourses[[Prerequisite 1]:[Prerequisite 7]],MATCH($A44&amp;"Bus Elec",tblAllCourses[Course Code]&amp;tblAllCourses[Type],0),MATCH(G$3,tblAllCourses[[#Headers],[Prerequisite 1]:[Prerequisite 7]],0)))</f>
        <v/>
      </c>
      <c r="H44" s="94" t="str" cm="1">
        <f t="array" ref="H44">IF(INDEX(tblAllCourses[[Prerequisite 1]:[Prerequisite 7]],MATCH($A44&amp;"Bus Elec",tblAllCourses[Course Code]&amp;tblAllCourses[Type],0),MATCH(H$3,tblAllCourses[[#Headers],[Prerequisite 1]:[Prerequisite 7]],0))=0,"",INDEX(tblAllCourses[[Prerequisite 1]:[Prerequisite 7]],MATCH($A44&amp;"Bus Elec",tblAllCourses[Course Code]&amp;tblAllCourses[Type],0),MATCH(H$3,tblAllCourses[[#Headers],[Prerequisite 1]:[Prerequisite 7]],0)))</f>
        <v/>
      </c>
      <c r="I44" s="94" t="str" cm="1">
        <f t="array" ref="I44">IF(INDEX(tblAllCourses[[Prerequisite 1]:[Prerequisite 7]],MATCH($A44&amp;"Bus Elec",tblAllCourses[Course Code]&amp;tblAllCourses[Type],0),MATCH(I$3,tblAllCourses[[#Headers],[Prerequisite 1]:[Prerequisite 7]],0))=0,"",INDEX(tblAllCourses[[Prerequisite 1]:[Prerequisite 7]],MATCH($A44&amp;"Bus Elec",tblAllCourses[Course Code]&amp;tblAllCourses[Type],0),MATCH(I$3,tblAllCourses[[#Headers],[Prerequisite 1]:[Prerequisite 7]],0)))</f>
        <v/>
      </c>
      <c r="J44" s="94" t="str" cm="1">
        <f t="array" ref="J44">IF(INDEX(tblAllCourses[[Prerequisite 1]:[Prerequisite 7]],MATCH($A44&amp;"Bus Elec",tblAllCourses[Course Code]&amp;tblAllCourses[Type],0),MATCH(J$3,tblAllCourses[[#Headers],[Prerequisite 1]:[Prerequisite 7]],0))=0,"",INDEX(tblAllCourses[[Prerequisite 1]:[Prerequisite 7]],MATCH($A44&amp;"Bus Elec",tblAllCourses[Course Code]&amp;tblAllCourses[Type],0),MATCH(J$3,tblAllCourses[[#Headers],[Prerequisite 1]:[Prerequisite 7]],0)))</f>
        <v/>
      </c>
      <c r="K44" s="110"/>
    </row>
    <row r="45" spans="1:11" ht="15.75" customHeight="1" x14ac:dyDescent="0.5">
      <c r="A45" s="44" t="s">
        <v>855</v>
      </c>
      <c r="B45" s="39" t="s">
        <v>986</v>
      </c>
      <c r="C45" s="45">
        <f>VLOOKUP(A45,tblAllCourses[[Course Code]:[Credits]],3,FALSE)</f>
        <v>3</v>
      </c>
      <c r="D45" s="94" t="str" cm="1">
        <f t="array" ref="D45">IF(INDEX(tblAllCourses[[Prerequisite 1]:[Prerequisite 7]],MATCH($A45&amp;"Bus Elec",tblAllCourses[Course Code]&amp;tblAllCourses[Type],0),MATCH(D$3,tblAllCourses[[#Headers],[Prerequisite 1]:[Prerequisite 7]],0))=0,"",INDEX(tblAllCourses[[Prerequisite 1]:[Prerequisite 7]],MATCH($A45&amp;"Bus Elec",tblAllCourses[Course Code]&amp;tblAllCourses[Type],0),MATCH(D$3,tblAllCourses[[#Headers],[Prerequisite 1]:[Prerequisite 7]],0)))</f>
        <v/>
      </c>
      <c r="E45" s="94" t="str" cm="1">
        <f t="array" ref="E45">IF(INDEX(tblAllCourses[[Prerequisite 1]:[Prerequisite 7]],MATCH($A45&amp;"Bus Elec",tblAllCourses[Course Code]&amp;tblAllCourses[Type],0),MATCH(E$3,tblAllCourses[[#Headers],[Prerequisite 1]:[Prerequisite 7]],0))=0,"",INDEX(tblAllCourses[[Prerequisite 1]:[Prerequisite 7]],MATCH($A45&amp;"Bus Elec",tblAllCourses[Course Code]&amp;tblAllCourses[Type],0),MATCH(E$3,tblAllCourses[[#Headers],[Prerequisite 1]:[Prerequisite 7]],0)))</f>
        <v/>
      </c>
      <c r="F45" s="94" t="str" cm="1">
        <f t="array" ref="F45">IF(INDEX(tblAllCourses[[Prerequisite 1]:[Prerequisite 7]],MATCH($A45&amp;"Bus Elec",tblAllCourses[Course Code]&amp;tblAllCourses[Type],0),MATCH(F$3,tblAllCourses[[#Headers],[Prerequisite 1]:[Prerequisite 7]],0))=0,"",INDEX(tblAllCourses[[Prerequisite 1]:[Prerequisite 7]],MATCH($A45&amp;"Bus Elec",tblAllCourses[Course Code]&amp;tblAllCourses[Type],0),MATCH(F$3,tblAllCourses[[#Headers],[Prerequisite 1]:[Prerequisite 7]],0)))</f>
        <v/>
      </c>
      <c r="G45" s="94" t="str" cm="1">
        <f t="array" ref="G45">IF(INDEX(tblAllCourses[[Prerequisite 1]:[Prerequisite 7]],MATCH($A45&amp;"Bus Elec",tblAllCourses[Course Code]&amp;tblAllCourses[Type],0),MATCH(G$3,tblAllCourses[[#Headers],[Prerequisite 1]:[Prerequisite 7]],0))=0,"",INDEX(tblAllCourses[[Prerequisite 1]:[Prerequisite 7]],MATCH($A45&amp;"Bus Elec",tblAllCourses[Course Code]&amp;tblAllCourses[Type],0),MATCH(G$3,tblAllCourses[[#Headers],[Prerequisite 1]:[Prerequisite 7]],0)))</f>
        <v/>
      </c>
      <c r="H45" s="94" t="str" cm="1">
        <f t="array" ref="H45">IF(INDEX(tblAllCourses[[Prerequisite 1]:[Prerequisite 7]],MATCH($A45&amp;"Bus Elec",tblAllCourses[Course Code]&amp;tblAllCourses[Type],0),MATCH(H$3,tblAllCourses[[#Headers],[Prerequisite 1]:[Prerequisite 7]],0))=0,"",INDEX(tblAllCourses[[Prerequisite 1]:[Prerequisite 7]],MATCH($A45&amp;"Bus Elec",tblAllCourses[Course Code]&amp;tblAllCourses[Type],0),MATCH(H$3,tblAllCourses[[#Headers],[Prerequisite 1]:[Prerequisite 7]],0)))</f>
        <v/>
      </c>
      <c r="I45" s="94" t="str" cm="1">
        <f t="array" ref="I45">IF(INDEX(tblAllCourses[[Prerequisite 1]:[Prerequisite 7]],MATCH($A45&amp;"Bus Elec",tblAllCourses[Course Code]&amp;tblAllCourses[Type],0),MATCH(I$3,tblAllCourses[[#Headers],[Prerequisite 1]:[Prerequisite 7]],0))=0,"",INDEX(tblAllCourses[[Prerequisite 1]:[Prerequisite 7]],MATCH($A45&amp;"Bus Elec",tblAllCourses[Course Code]&amp;tblAllCourses[Type],0),MATCH(I$3,tblAllCourses[[#Headers],[Prerequisite 1]:[Prerequisite 7]],0)))</f>
        <v/>
      </c>
      <c r="J45" s="94" t="str" cm="1">
        <f t="array" ref="J45">IF(INDEX(tblAllCourses[[Prerequisite 1]:[Prerequisite 7]],MATCH($A45&amp;"Bus Elec",tblAllCourses[Course Code]&amp;tblAllCourses[Type],0),MATCH(J$3,tblAllCourses[[#Headers],[Prerequisite 1]:[Prerequisite 7]],0))=0,"",INDEX(tblAllCourses[[Prerequisite 1]:[Prerequisite 7]],MATCH($A45&amp;"Bus Elec",tblAllCourses[Course Code]&amp;tblAllCourses[Type],0),MATCH(J$3,tblAllCourses[[#Headers],[Prerequisite 1]:[Prerequisite 7]],0)))</f>
        <v/>
      </c>
      <c r="K45" s="110"/>
    </row>
    <row r="46" spans="1:11" ht="15.75" customHeight="1" x14ac:dyDescent="0.5">
      <c r="A46" s="44" t="s">
        <v>856</v>
      </c>
      <c r="B46" s="39" t="s">
        <v>987</v>
      </c>
      <c r="C46" s="45">
        <f>VLOOKUP(A46,tblAllCourses[[Course Code]:[Credits]],3,FALSE)</f>
        <v>3</v>
      </c>
      <c r="D46" s="94" t="str" cm="1">
        <f t="array" ref="D46">IF(INDEX(tblAllCourses[[Prerequisite 1]:[Prerequisite 7]],MATCH($A46&amp;"Bus Elec",tblAllCourses[Course Code]&amp;tblAllCourses[Type],0),MATCH(D$3,tblAllCourses[[#Headers],[Prerequisite 1]:[Prerequisite 7]],0))=0,"",INDEX(tblAllCourses[[Prerequisite 1]:[Prerequisite 7]],MATCH($A46&amp;"Bus Elec",tblAllCourses[Course Code]&amp;tblAllCourses[Type],0),MATCH(D$3,tblAllCourses[[#Headers],[Prerequisite 1]:[Prerequisite 7]],0)))</f>
        <v/>
      </c>
      <c r="E46" s="94" t="str" cm="1">
        <f t="array" ref="E46">IF(INDEX(tblAllCourses[[Prerequisite 1]:[Prerequisite 7]],MATCH($A46&amp;"Bus Elec",tblAllCourses[Course Code]&amp;tblAllCourses[Type],0),MATCH(E$3,tblAllCourses[[#Headers],[Prerequisite 1]:[Prerequisite 7]],0))=0,"",INDEX(tblAllCourses[[Prerequisite 1]:[Prerequisite 7]],MATCH($A46&amp;"Bus Elec",tblAllCourses[Course Code]&amp;tblAllCourses[Type],0),MATCH(E$3,tblAllCourses[[#Headers],[Prerequisite 1]:[Prerequisite 7]],0)))</f>
        <v/>
      </c>
      <c r="F46" s="94" t="str" cm="1">
        <f t="array" ref="F46">IF(INDEX(tblAllCourses[[Prerequisite 1]:[Prerequisite 7]],MATCH($A46&amp;"Bus Elec",tblAllCourses[Course Code]&amp;tblAllCourses[Type],0),MATCH(F$3,tblAllCourses[[#Headers],[Prerequisite 1]:[Prerequisite 7]],0))=0,"",INDEX(tblAllCourses[[Prerequisite 1]:[Prerequisite 7]],MATCH($A46&amp;"Bus Elec",tblAllCourses[Course Code]&amp;tblAllCourses[Type],0),MATCH(F$3,tblAllCourses[[#Headers],[Prerequisite 1]:[Prerequisite 7]],0)))</f>
        <v/>
      </c>
      <c r="G46" s="94" t="str" cm="1">
        <f t="array" ref="G46">IF(INDEX(tblAllCourses[[Prerequisite 1]:[Prerequisite 7]],MATCH($A46&amp;"Bus Elec",tblAllCourses[Course Code]&amp;tblAllCourses[Type],0),MATCH(G$3,tblAllCourses[[#Headers],[Prerequisite 1]:[Prerequisite 7]],0))=0,"",INDEX(tblAllCourses[[Prerequisite 1]:[Prerequisite 7]],MATCH($A46&amp;"Bus Elec",tblAllCourses[Course Code]&amp;tblAllCourses[Type],0),MATCH(G$3,tblAllCourses[[#Headers],[Prerequisite 1]:[Prerequisite 7]],0)))</f>
        <v/>
      </c>
      <c r="H46" s="94" t="str" cm="1">
        <f t="array" ref="H46">IF(INDEX(tblAllCourses[[Prerequisite 1]:[Prerequisite 7]],MATCH($A46&amp;"Bus Elec",tblAllCourses[Course Code]&amp;tblAllCourses[Type],0),MATCH(H$3,tblAllCourses[[#Headers],[Prerequisite 1]:[Prerequisite 7]],0))=0,"",INDEX(tblAllCourses[[Prerequisite 1]:[Prerequisite 7]],MATCH($A46&amp;"Bus Elec",tblAllCourses[Course Code]&amp;tblAllCourses[Type],0),MATCH(H$3,tblAllCourses[[#Headers],[Prerequisite 1]:[Prerequisite 7]],0)))</f>
        <v/>
      </c>
      <c r="I46" s="94" t="str" cm="1">
        <f t="array" ref="I46">IF(INDEX(tblAllCourses[[Prerequisite 1]:[Prerequisite 7]],MATCH($A46&amp;"Bus Elec",tblAllCourses[Course Code]&amp;tblAllCourses[Type],0),MATCH(I$3,tblAllCourses[[#Headers],[Prerequisite 1]:[Prerequisite 7]],0))=0,"",INDEX(tblAllCourses[[Prerequisite 1]:[Prerequisite 7]],MATCH($A46&amp;"Bus Elec",tblAllCourses[Course Code]&amp;tblAllCourses[Type],0),MATCH(I$3,tblAllCourses[[#Headers],[Prerequisite 1]:[Prerequisite 7]],0)))</f>
        <v/>
      </c>
      <c r="J46" s="94" t="str" cm="1">
        <f t="array" ref="J46">IF(INDEX(tblAllCourses[[Prerequisite 1]:[Prerequisite 7]],MATCH($A46&amp;"Bus Elec",tblAllCourses[Course Code]&amp;tblAllCourses[Type],0),MATCH(J$3,tblAllCourses[[#Headers],[Prerequisite 1]:[Prerequisite 7]],0))=0,"",INDEX(tblAllCourses[[Prerequisite 1]:[Prerequisite 7]],MATCH($A46&amp;"Bus Elec",tblAllCourses[Course Code]&amp;tblAllCourses[Type],0),MATCH(J$3,tblAllCourses[[#Headers],[Prerequisite 1]:[Prerequisite 7]],0)))</f>
        <v/>
      </c>
      <c r="K46" s="110"/>
    </row>
    <row r="47" spans="1:11" ht="15.75" customHeight="1" x14ac:dyDescent="0.5">
      <c r="A47" s="44" t="s">
        <v>861</v>
      </c>
      <c r="B47" s="39" t="s">
        <v>988</v>
      </c>
      <c r="C47" s="45">
        <f>VLOOKUP(A47,tblAllCourses[[Course Code]:[Credits]],3,FALSE)</f>
        <v>3</v>
      </c>
      <c r="D47" s="94" t="str" cm="1">
        <f t="array" ref="D47">IF(INDEX(tblAllCourses[[Prerequisite 1]:[Prerequisite 7]],MATCH($A47&amp;"Bus Elec",tblAllCourses[Course Code]&amp;tblAllCourses[Type],0),MATCH(D$3,tblAllCourses[[#Headers],[Prerequisite 1]:[Prerequisite 7]],0))=0,"",INDEX(tblAllCourses[[Prerequisite 1]:[Prerequisite 7]],MATCH($A47&amp;"Bus Elec",tblAllCourses[Course Code]&amp;tblAllCourses[Type],0),MATCH(D$3,tblAllCourses[[#Headers],[Prerequisite 1]:[Prerequisite 7]],0)))</f>
        <v/>
      </c>
      <c r="E47" s="94" t="str" cm="1">
        <f t="array" ref="E47">IF(INDEX(tblAllCourses[[Prerequisite 1]:[Prerequisite 7]],MATCH($A47&amp;"Bus Elec",tblAllCourses[Course Code]&amp;tblAllCourses[Type],0),MATCH(E$3,tblAllCourses[[#Headers],[Prerequisite 1]:[Prerequisite 7]],0))=0,"",INDEX(tblAllCourses[[Prerequisite 1]:[Prerequisite 7]],MATCH($A47&amp;"Bus Elec",tblAllCourses[Course Code]&amp;tblAllCourses[Type],0),MATCH(E$3,tblAllCourses[[#Headers],[Prerequisite 1]:[Prerequisite 7]],0)))</f>
        <v/>
      </c>
      <c r="F47" s="94" t="str" cm="1">
        <f t="array" ref="F47">IF(INDEX(tblAllCourses[[Prerequisite 1]:[Prerequisite 7]],MATCH($A47&amp;"Bus Elec",tblAllCourses[Course Code]&amp;tblAllCourses[Type],0),MATCH(F$3,tblAllCourses[[#Headers],[Prerequisite 1]:[Prerequisite 7]],0))=0,"",INDEX(tblAllCourses[[Prerequisite 1]:[Prerequisite 7]],MATCH($A47&amp;"Bus Elec",tblAllCourses[Course Code]&amp;tblAllCourses[Type],0),MATCH(F$3,tblAllCourses[[#Headers],[Prerequisite 1]:[Prerequisite 7]],0)))</f>
        <v/>
      </c>
      <c r="G47" s="94" t="str" cm="1">
        <f t="array" ref="G47">IF(INDEX(tblAllCourses[[Prerequisite 1]:[Prerequisite 7]],MATCH($A47&amp;"Bus Elec",tblAllCourses[Course Code]&amp;tblAllCourses[Type],0),MATCH(G$3,tblAllCourses[[#Headers],[Prerequisite 1]:[Prerequisite 7]],0))=0,"",INDEX(tblAllCourses[[Prerequisite 1]:[Prerequisite 7]],MATCH($A47&amp;"Bus Elec",tblAllCourses[Course Code]&amp;tblAllCourses[Type],0),MATCH(G$3,tblAllCourses[[#Headers],[Prerequisite 1]:[Prerequisite 7]],0)))</f>
        <v/>
      </c>
      <c r="H47" s="94" t="str" cm="1">
        <f t="array" ref="H47">IF(INDEX(tblAllCourses[[Prerequisite 1]:[Prerequisite 7]],MATCH($A47&amp;"Bus Elec",tblAllCourses[Course Code]&amp;tblAllCourses[Type],0),MATCH(H$3,tblAllCourses[[#Headers],[Prerequisite 1]:[Prerequisite 7]],0))=0,"",INDEX(tblAllCourses[[Prerequisite 1]:[Prerequisite 7]],MATCH($A47&amp;"Bus Elec",tblAllCourses[Course Code]&amp;tblAllCourses[Type],0),MATCH(H$3,tblAllCourses[[#Headers],[Prerequisite 1]:[Prerequisite 7]],0)))</f>
        <v/>
      </c>
      <c r="I47" s="94" t="str" cm="1">
        <f t="array" ref="I47">IF(INDEX(tblAllCourses[[Prerequisite 1]:[Prerequisite 7]],MATCH($A47&amp;"Bus Elec",tblAllCourses[Course Code]&amp;tblAllCourses[Type],0),MATCH(I$3,tblAllCourses[[#Headers],[Prerequisite 1]:[Prerequisite 7]],0))=0,"",INDEX(tblAllCourses[[Prerequisite 1]:[Prerequisite 7]],MATCH($A47&amp;"Bus Elec",tblAllCourses[Course Code]&amp;tblAllCourses[Type],0),MATCH(I$3,tblAllCourses[[#Headers],[Prerequisite 1]:[Prerequisite 7]],0)))</f>
        <v/>
      </c>
      <c r="J47" s="94" t="str" cm="1">
        <f t="array" ref="J47">IF(INDEX(tblAllCourses[[Prerequisite 1]:[Prerequisite 7]],MATCH($A47&amp;"Bus Elec",tblAllCourses[Course Code]&amp;tblAllCourses[Type],0),MATCH(J$3,tblAllCourses[[#Headers],[Prerequisite 1]:[Prerequisite 7]],0))=0,"",INDEX(tblAllCourses[[Prerequisite 1]:[Prerequisite 7]],MATCH($A47&amp;"Bus Elec",tblAllCourses[Course Code]&amp;tblAllCourses[Type],0),MATCH(J$3,tblAllCourses[[#Headers],[Prerequisite 1]:[Prerequisite 7]],0)))</f>
        <v/>
      </c>
      <c r="K47" s="110"/>
    </row>
    <row r="48" spans="1:11" ht="15.75" customHeight="1" x14ac:dyDescent="0.5">
      <c r="A48" s="44" t="s">
        <v>860</v>
      </c>
      <c r="B48" s="39" t="s">
        <v>989</v>
      </c>
      <c r="C48" s="45">
        <f>VLOOKUP(A48,tblAllCourses[[Course Code]:[Credits]],3,FALSE)</f>
        <v>3</v>
      </c>
      <c r="D48" s="94" t="str" cm="1">
        <f t="array" ref="D48">IF(INDEX(tblAllCourses[[Prerequisite 1]:[Prerequisite 7]],MATCH($A48&amp;"Bus Elec",tblAllCourses[Course Code]&amp;tblAllCourses[Type],0),MATCH(D$3,tblAllCourses[[#Headers],[Prerequisite 1]:[Prerequisite 7]],0))=0,"",INDEX(tblAllCourses[[Prerequisite 1]:[Prerequisite 7]],MATCH($A48&amp;"Bus Elec",tblAllCourses[Course Code]&amp;tblAllCourses[Type],0),MATCH(D$3,tblAllCourses[[#Headers],[Prerequisite 1]:[Prerequisite 7]],0)))</f>
        <v/>
      </c>
      <c r="E48" s="94" t="str" cm="1">
        <f t="array" ref="E48">IF(INDEX(tblAllCourses[[Prerequisite 1]:[Prerequisite 7]],MATCH($A48&amp;"Bus Elec",tblAllCourses[Course Code]&amp;tblAllCourses[Type],0),MATCH(E$3,tblAllCourses[[#Headers],[Prerequisite 1]:[Prerequisite 7]],0))=0,"",INDEX(tblAllCourses[[Prerequisite 1]:[Prerequisite 7]],MATCH($A48&amp;"Bus Elec",tblAllCourses[Course Code]&amp;tblAllCourses[Type],0),MATCH(E$3,tblAllCourses[[#Headers],[Prerequisite 1]:[Prerequisite 7]],0)))</f>
        <v/>
      </c>
      <c r="F48" s="94" t="str" cm="1">
        <f t="array" ref="F48">IF(INDEX(tblAllCourses[[Prerequisite 1]:[Prerequisite 7]],MATCH($A48&amp;"Bus Elec",tblAllCourses[Course Code]&amp;tblAllCourses[Type],0),MATCH(F$3,tblAllCourses[[#Headers],[Prerequisite 1]:[Prerequisite 7]],0))=0,"",INDEX(tblAllCourses[[Prerequisite 1]:[Prerequisite 7]],MATCH($A48&amp;"Bus Elec",tblAllCourses[Course Code]&amp;tblAllCourses[Type],0),MATCH(F$3,tblAllCourses[[#Headers],[Prerequisite 1]:[Prerequisite 7]],0)))</f>
        <v/>
      </c>
      <c r="G48" s="94" t="str" cm="1">
        <f t="array" ref="G48">IF(INDEX(tblAllCourses[[Prerequisite 1]:[Prerequisite 7]],MATCH($A48&amp;"Bus Elec",tblAllCourses[Course Code]&amp;tblAllCourses[Type],0),MATCH(G$3,tblAllCourses[[#Headers],[Prerequisite 1]:[Prerequisite 7]],0))=0,"",INDEX(tblAllCourses[[Prerequisite 1]:[Prerequisite 7]],MATCH($A48&amp;"Bus Elec",tblAllCourses[Course Code]&amp;tblAllCourses[Type],0),MATCH(G$3,tblAllCourses[[#Headers],[Prerequisite 1]:[Prerequisite 7]],0)))</f>
        <v/>
      </c>
      <c r="H48" s="94" t="str" cm="1">
        <f t="array" ref="H48">IF(INDEX(tblAllCourses[[Prerequisite 1]:[Prerequisite 7]],MATCH($A48&amp;"Bus Elec",tblAllCourses[Course Code]&amp;tblAllCourses[Type],0),MATCH(H$3,tblAllCourses[[#Headers],[Prerequisite 1]:[Prerequisite 7]],0))=0,"",INDEX(tblAllCourses[[Prerequisite 1]:[Prerequisite 7]],MATCH($A48&amp;"Bus Elec",tblAllCourses[Course Code]&amp;tblAllCourses[Type],0),MATCH(H$3,tblAllCourses[[#Headers],[Prerequisite 1]:[Prerequisite 7]],0)))</f>
        <v/>
      </c>
      <c r="I48" s="94" t="str" cm="1">
        <f t="array" ref="I48">IF(INDEX(tblAllCourses[[Prerequisite 1]:[Prerequisite 7]],MATCH($A48&amp;"Bus Elec",tblAllCourses[Course Code]&amp;tblAllCourses[Type],0),MATCH(I$3,tblAllCourses[[#Headers],[Prerequisite 1]:[Prerequisite 7]],0))=0,"",INDEX(tblAllCourses[[Prerequisite 1]:[Prerequisite 7]],MATCH($A48&amp;"Bus Elec",tblAllCourses[Course Code]&amp;tblAllCourses[Type],0),MATCH(I$3,tblAllCourses[[#Headers],[Prerequisite 1]:[Prerequisite 7]],0)))</f>
        <v/>
      </c>
      <c r="J48" s="94" t="str" cm="1">
        <f t="array" ref="J48">IF(INDEX(tblAllCourses[[Prerequisite 1]:[Prerequisite 7]],MATCH($A48&amp;"Bus Elec",tblAllCourses[Course Code]&amp;tblAllCourses[Type],0),MATCH(J$3,tblAllCourses[[#Headers],[Prerequisite 1]:[Prerequisite 7]],0))=0,"",INDEX(tblAllCourses[[Prerequisite 1]:[Prerequisite 7]],MATCH($A48&amp;"Bus Elec",tblAllCourses[Course Code]&amp;tblAllCourses[Type],0),MATCH(J$3,tblAllCourses[[#Headers],[Prerequisite 1]:[Prerequisite 7]],0)))</f>
        <v/>
      </c>
      <c r="K48" s="110"/>
    </row>
    <row r="49" spans="1:11" ht="15.75" customHeight="1" x14ac:dyDescent="0.5">
      <c r="A49" s="44" t="s">
        <v>862</v>
      </c>
      <c r="B49" s="39" t="s">
        <v>990</v>
      </c>
      <c r="C49" s="45">
        <f>VLOOKUP(A49,tblAllCourses[[Course Code]:[Credits]],3,FALSE)</f>
        <v>3</v>
      </c>
      <c r="D49" s="94" t="str" cm="1">
        <f t="array" ref="D49">IF(INDEX(tblAllCourses[[Prerequisite 1]:[Prerequisite 7]],MATCH($A49&amp;"Bus Elec",tblAllCourses[Course Code]&amp;tblAllCourses[Type],0),MATCH(D$3,tblAllCourses[[#Headers],[Prerequisite 1]:[Prerequisite 7]],0))=0,"",INDEX(tblAllCourses[[Prerequisite 1]:[Prerequisite 7]],MATCH($A49&amp;"Bus Elec",tblAllCourses[Course Code]&amp;tblAllCourses[Type],0),MATCH(D$3,tblAllCourses[[#Headers],[Prerequisite 1]:[Prerequisite 7]],0)))</f>
        <v/>
      </c>
      <c r="E49" s="94" t="str" cm="1">
        <f t="array" ref="E49">IF(INDEX(tblAllCourses[[Prerequisite 1]:[Prerequisite 7]],MATCH($A49&amp;"Bus Elec",tblAllCourses[Course Code]&amp;tblAllCourses[Type],0),MATCH(E$3,tblAllCourses[[#Headers],[Prerequisite 1]:[Prerequisite 7]],0))=0,"",INDEX(tblAllCourses[[Prerequisite 1]:[Prerequisite 7]],MATCH($A49&amp;"Bus Elec",tblAllCourses[Course Code]&amp;tblAllCourses[Type],0),MATCH(E$3,tblAllCourses[[#Headers],[Prerequisite 1]:[Prerequisite 7]],0)))</f>
        <v/>
      </c>
      <c r="F49" s="94" t="str" cm="1">
        <f t="array" ref="F49">IF(INDEX(tblAllCourses[[Prerequisite 1]:[Prerequisite 7]],MATCH($A49&amp;"Bus Elec",tblAllCourses[Course Code]&amp;tblAllCourses[Type],0),MATCH(F$3,tblAllCourses[[#Headers],[Prerequisite 1]:[Prerequisite 7]],0))=0,"",INDEX(tblAllCourses[[Prerequisite 1]:[Prerequisite 7]],MATCH($A49&amp;"Bus Elec",tblAllCourses[Course Code]&amp;tblAllCourses[Type],0),MATCH(F$3,tblAllCourses[[#Headers],[Prerequisite 1]:[Prerequisite 7]],0)))</f>
        <v/>
      </c>
      <c r="G49" s="94" t="str" cm="1">
        <f t="array" ref="G49">IF(INDEX(tblAllCourses[[Prerequisite 1]:[Prerequisite 7]],MATCH($A49&amp;"Bus Elec",tblAllCourses[Course Code]&amp;tblAllCourses[Type],0),MATCH(G$3,tblAllCourses[[#Headers],[Prerequisite 1]:[Prerequisite 7]],0))=0,"",INDEX(tblAllCourses[[Prerequisite 1]:[Prerequisite 7]],MATCH($A49&amp;"Bus Elec",tblAllCourses[Course Code]&amp;tblAllCourses[Type],0),MATCH(G$3,tblAllCourses[[#Headers],[Prerequisite 1]:[Prerequisite 7]],0)))</f>
        <v/>
      </c>
      <c r="H49" s="94" t="str" cm="1">
        <f t="array" ref="H49">IF(INDEX(tblAllCourses[[Prerequisite 1]:[Prerequisite 7]],MATCH($A49&amp;"Bus Elec",tblAllCourses[Course Code]&amp;tblAllCourses[Type],0),MATCH(H$3,tblAllCourses[[#Headers],[Prerequisite 1]:[Prerequisite 7]],0))=0,"",INDEX(tblAllCourses[[Prerequisite 1]:[Prerequisite 7]],MATCH($A49&amp;"Bus Elec",tblAllCourses[Course Code]&amp;tblAllCourses[Type],0),MATCH(H$3,tblAllCourses[[#Headers],[Prerequisite 1]:[Prerequisite 7]],0)))</f>
        <v/>
      </c>
      <c r="I49" s="94" t="str" cm="1">
        <f t="array" ref="I49">IF(INDEX(tblAllCourses[[Prerequisite 1]:[Prerequisite 7]],MATCH($A49&amp;"Bus Elec",tblAllCourses[Course Code]&amp;tblAllCourses[Type],0),MATCH(I$3,tblAllCourses[[#Headers],[Prerequisite 1]:[Prerequisite 7]],0))=0,"",INDEX(tblAllCourses[[Prerequisite 1]:[Prerequisite 7]],MATCH($A49&amp;"Bus Elec",tblAllCourses[Course Code]&amp;tblAllCourses[Type],0),MATCH(I$3,tblAllCourses[[#Headers],[Prerequisite 1]:[Prerequisite 7]],0)))</f>
        <v/>
      </c>
      <c r="J49" s="94" t="str" cm="1">
        <f t="array" ref="J49">IF(INDEX(tblAllCourses[[Prerequisite 1]:[Prerequisite 7]],MATCH($A49&amp;"Bus Elec",tblAllCourses[Course Code]&amp;tblAllCourses[Type],0),MATCH(J$3,tblAllCourses[[#Headers],[Prerequisite 1]:[Prerequisite 7]],0))=0,"",INDEX(tblAllCourses[[Prerequisite 1]:[Prerequisite 7]],MATCH($A49&amp;"Bus Elec",tblAllCourses[Course Code]&amp;tblAllCourses[Type],0),MATCH(J$3,tblAllCourses[[#Headers],[Prerequisite 1]:[Prerequisite 7]],0)))</f>
        <v/>
      </c>
      <c r="K49" s="110"/>
    </row>
    <row r="50" spans="1:11" ht="15.75" customHeight="1" x14ac:dyDescent="0.5">
      <c r="A50" s="44" t="s">
        <v>863</v>
      </c>
      <c r="B50" s="39" t="s">
        <v>991</v>
      </c>
      <c r="C50" s="45">
        <f>VLOOKUP(A50,tblAllCourses[[Course Code]:[Credits]],3,FALSE)</f>
        <v>3</v>
      </c>
      <c r="D50" s="94" t="str" cm="1">
        <f t="array" ref="D50">IF(INDEX(tblAllCourses[[Prerequisite 1]:[Prerequisite 7]],MATCH($A50&amp;"Bus Elec",tblAllCourses[Course Code]&amp;tblAllCourses[Type],0),MATCH(D$3,tblAllCourses[[#Headers],[Prerequisite 1]:[Prerequisite 7]],0))=0,"",INDEX(tblAllCourses[[Prerequisite 1]:[Prerequisite 7]],MATCH($A50&amp;"Bus Elec",tblAllCourses[Course Code]&amp;tblAllCourses[Type],0),MATCH(D$3,tblAllCourses[[#Headers],[Prerequisite 1]:[Prerequisite 7]],0)))</f>
        <v/>
      </c>
      <c r="E50" s="94" t="str" cm="1">
        <f t="array" ref="E50">IF(INDEX(tblAllCourses[[Prerequisite 1]:[Prerequisite 7]],MATCH($A50&amp;"Bus Elec",tblAllCourses[Course Code]&amp;tblAllCourses[Type],0),MATCH(E$3,tblAllCourses[[#Headers],[Prerequisite 1]:[Prerequisite 7]],0))=0,"",INDEX(tblAllCourses[[Prerequisite 1]:[Prerequisite 7]],MATCH($A50&amp;"Bus Elec",tblAllCourses[Course Code]&amp;tblAllCourses[Type],0),MATCH(E$3,tblAllCourses[[#Headers],[Prerequisite 1]:[Prerequisite 7]],0)))</f>
        <v/>
      </c>
      <c r="F50" s="94" t="str" cm="1">
        <f t="array" ref="F50">IF(INDEX(tblAllCourses[[Prerequisite 1]:[Prerequisite 7]],MATCH($A50&amp;"Bus Elec",tblAllCourses[Course Code]&amp;tblAllCourses[Type],0),MATCH(F$3,tblAllCourses[[#Headers],[Prerequisite 1]:[Prerequisite 7]],0))=0,"",INDEX(tblAllCourses[[Prerequisite 1]:[Prerequisite 7]],MATCH($A50&amp;"Bus Elec",tblAllCourses[Course Code]&amp;tblAllCourses[Type],0),MATCH(F$3,tblAllCourses[[#Headers],[Prerequisite 1]:[Prerequisite 7]],0)))</f>
        <v/>
      </c>
      <c r="G50" s="94" t="str" cm="1">
        <f t="array" ref="G50">IF(INDEX(tblAllCourses[[Prerequisite 1]:[Prerequisite 7]],MATCH($A50&amp;"Bus Elec",tblAllCourses[Course Code]&amp;tblAllCourses[Type],0),MATCH(G$3,tblAllCourses[[#Headers],[Prerequisite 1]:[Prerequisite 7]],0))=0,"",INDEX(tblAllCourses[[Prerequisite 1]:[Prerequisite 7]],MATCH($A50&amp;"Bus Elec",tblAllCourses[Course Code]&amp;tblAllCourses[Type],0),MATCH(G$3,tblAllCourses[[#Headers],[Prerequisite 1]:[Prerequisite 7]],0)))</f>
        <v/>
      </c>
      <c r="H50" s="94" t="str" cm="1">
        <f t="array" ref="H50">IF(INDEX(tblAllCourses[[Prerequisite 1]:[Prerequisite 7]],MATCH($A50&amp;"Bus Elec",tblAllCourses[Course Code]&amp;tblAllCourses[Type],0),MATCH(H$3,tblAllCourses[[#Headers],[Prerequisite 1]:[Prerequisite 7]],0))=0,"",INDEX(tblAllCourses[[Prerequisite 1]:[Prerequisite 7]],MATCH($A50&amp;"Bus Elec",tblAllCourses[Course Code]&amp;tblAllCourses[Type],0),MATCH(H$3,tblAllCourses[[#Headers],[Prerequisite 1]:[Prerequisite 7]],0)))</f>
        <v/>
      </c>
      <c r="I50" s="94" t="str" cm="1">
        <f t="array" ref="I50">IF(INDEX(tblAllCourses[[Prerequisite 1]:[Prerequisite 7]],MATCH($A50&amp;"Bus Elec",tblAllCourses[Course Code]&amp;tblAllCourses[Type],0),MATCH(I$3,tblAllCourses[[#Headers],[Prerequisite 1]:[Prerequisite 7]],0))=0,"",INDEX(tblAllCourses[[Prerequisite 1]:[Prerequisite 7]],MATCH($A50&amp;"Bus Elec",tblAllCourses[Course Code]&amp;tblAllCourses[Type],0),MATCH(I$3,tblAllCourses[[#Headers],[Prerequisite 1]:[Prerequisite 7]],0)))</f>
        <v/>
      </c>
      <c r="J50" s="94" t="str" cm="1">
        <f t="array" ref="J50">IF(INDEX(tblAllCourses[[Prerequisite 1]:[Prerequisite 7]],MATCH($A50&amp;"Bus Elec",tblAllCourses[Course Code]&amp;tblAllCourses[Type],0),MATCH(J$3,tblAllCourses[[#Headers],[Prerequisite 1]:[Prerequisite 7]],0))=0,"",INDEX(tblAllCourses[[Prerequisite 1]:[Prerequisite 7]],MATCH($A50&amp;"Bus Elec",tblAllCourses[Course Code]&amp;tblAllCourses[Type],0),MATCH(J$3,tblAllCourses[[#Headers],[Prerequisite 1]:[Prerequisite 7]],0)))</f>
        <v/>
      </c>
      <c r="K50" s="110"/>
    </row>
    <row r="51" spans="1:11" ht="15.75" customHeight="1" x14ac:dyDescent="0.5">
      <c r="A51" s="44" t="s">
        <v>864</v>
      </c>
      <c r="B51" s="39" t="s">
        <v>992</v>
      </c>
      <c r="C51" s="45">
        <f>VLOOKUP(A51,tblAllCourses[[Course Code]:[Credits]],3,FALSE)</f>
        <v>3</v>
      </c>
      <c r="D51" s="94" t="str" cm="1">
        <f t="array" ref="D51">IF(INDEX(tblAllCourses[[Prerequisite 1]:[Prerequisite 7]],MATCH($A51&amp;"Bus Elec",tblAllCourses[Course Code]&amp;tblAllCourses[Type],0),MATCH(D$3,tblAllCourses[[#Headers],[Prerequisite 1]:[Prerequisite 7]],0))=0,"",INDEX(tblAllCourses[[Prerequisite 1]:[Prerequisite 7]],MATCH($A51&amp;"Bus Elec",tblAllCourses[Course Code]&amp;tblAllCourses[Type],0),MATCH(D$3,tblAllCourses[[#Headers],[Prerequisite 1]:[Prerequisite 7]],0)))</f>
        <v/>
      </c>
      <c r="E51" s="94" t="str" cm="1">
        <f t="array" ref="E51">IF(INDEX(tblAllCourses[[Prerequisite 1]:[Prerequisite 7]],MATCH($A51&amp;"Bus Elec",tblAllCourses[Course Code]&amp;tblAllCourses[Type],0),MATCH(E$3,tblAllCourses[[#Headers],[Prerequisite 1]:[Prerequisite 7]],0))=0,"",INDEX(tblAllCourses[[Prerequisite 1]:[Prerequisite 7]],MATCH($A51&amp;"Bus Elec",tblAllCourses[Course Code]&amp;tblAllCourses[Type],0),MATCH(E$3,tblAllCourses[[#Headers],[Prerequisite 1]:[Prerequisite 7]],0)))</f>
        <v/>
      </c>
      <c r="F51" s="94" t="str" cm="1">
        <f t="array" ref="F51">IF(INDEX(tblAllCourses[[Prerequisite 1]:[Prerequisite 7]],MATCH($A51&amp;"Bus Elec",tblAllCourses[Course Code]&amp;tblAllCourses[Type],0),MATCH(F$3,tblAllCourses[[#Headers],[Prerequisite 1]:[Prerequisite 7]],0))=0,"",INDEX(tblAllCourses[[Prerequisite 1]:[Prerequisite 7]],MATCH($A51&amp;"Bus Elec",tblAllCourses[Course Code]&amp;tblAllCourses[Type],0),MATCH(F$3,tblAllCourses[[#Headers],[Prerequisite 1]:[Prerequisite 7]],0)))</f>
        <v/>
      </c>
      <c r="G51" s="94" t="str" cm="1">
        <f t="array" ref="G51">IF(INDEX(tblAllCourses[[Prerequisite 1]:[Prerequisite 7]],MATCH($A51&amp;"Bus Elec",tblAllCourses[Course Code]&amp;tblAllCourses[Type],0),MATCH(G$3,tblAllCourses[[#Headers],[Prerequisite 1]:[Prerequisite 7]],0))=0,"",INDEX(tblAllCourses[[Prerequisite 1]:[Prerequisite 7]],MATCH($A51&amp;"Bus Elec",tblAllCourses[Course Code]&amp;tblAllCourses[Type],0),MATCH(G$3,tblAllCourses[[#Headers],[Prerequisite 1]:[Prerequisite 7]],0)))</f>
        <v/>
      </c>
      <c r="H51" s="94" t="str" cm="1">
        <f t="array" ref="H51">IF(INDEX(tblAllCourses[[Prerequisite 1]:[Prerequisite 7]],MATCH($A51&amp;"Bus Elec",tblAllCourses[Course Code]&amp;tblAllCourses[Type],0),MATCH(H$3,tblAllCourses[[#Headers],[Prerequisite 1]:[Prerequisite 7]],0))=0,"",INDEX(tblAllCourses[[Prerequisite 1]:[Prerequisite 7]],MATCH($A51&amp;"Bus Elec",tblAllCourses[Course Code]&amp;tblAllCourses[Type],0),MATCH(H$3,tblAllCourses[[#Headers],[Prerequisite 1]:[Prerequisite 7]],0)))</f>
        <v/>
      </c>
      <c r="I51" s="94" t="str" cm="1">
        <f t="array" ref="I51">IF(INDEX(tblAllCourses[[Prerequisite 1]:[Prerequisite 7]],MATCH($A51&amp;"Bus Elec",tblAllCourses[Course Code]&amp;tblAllCourses[Type],0),MATCH(I$3,tblAllCourses[[#Headers],[Prerequisite 1]:[Prerequisite 7]],0))=0,"",INDEX(tblAllCourses[[Prerequisite 1]:[Prerequisite 7]],MATCH($A51&amp;"Bus Elec",tblAllCourses[Course Code]&amp;tblAllCourses[Type],0),MATCH(I$3,tblAllCourses[[#Headers],[Prerequisite 1]:[Prerequisite 7]],0)))</f>
        <v/>
      </c>
      <c r="J51" s="94" t="str" cm="1">
        <f t="array" ref="J51">IF(INDEX(tblAllCourses[[Prerequisite 1]:[Prerequisite 7]],MATCH($A51&amp;"Bus Elec",tblAllCourses[Course Code]&amp;tblAllCourses[Type],0),MATCH(J$3,tblAllCourses[[#Headers],[Prerequisite 1]:[Prerequisite 7]],0))=0,"",INDEX(tblAllCourses[[Prerequisite 1]:[Prerequisite 7]],MATCH($A51&amp;"Bus Elec",tblAllCourses[Course Code]&amp;tblAllCourses[Type],0),MATCH(J$3,tblAllCourses[[#Headers],[Prerequisite 1]:[Prerequisite 7]],0)))</f>
        <v/>
      </c>
      <c r="K51" s="110"/>
    </row>
    <row r="52" spans="1:11" ht="15.75" customHeight="1" x14ac:dyDescent="0.5">
      <c r="A52" s="44" t="s">
        <v>865</v>
      </c>
      <c r="B52" s="39" t="s">
        <v>993</v>
      </c>
      <c r="C52" s="45">
        <f>VLOOKUP(A52,tblAllCourses[[Course Code]:[Credits]],3,FALSE)</f>
        <v>3</v>
      </c>
      <c r="D52" s="94" t="str" cm="1">
        <f t="array" ref="D52">IF(INDEX(tblAllCourses[[Prerequisite 1]:[Prerequisite 7]],MATCH($A52&amp;"Bus Elec",tblAllCourses[Course Code]&amp;tblAllCourses[Type],0),MATCH(D$3,tblAllCourses[[#Headers],[Prerequisite 1]:[Prerequisite 7]],0))=0,"",INDEX(tblAllCourses[[Prerequisite 1]:[Prerequisite 7]],MATCH($A52&amp;"Bus Elec",tblAllCourses[Course Code]&amp;tblAllCourses[Type],0),MATCH(D$3,tblAllCourses[[#Headers],[Prerequisite 1]:[Prerequisite 7]],0)))</f>
        <v/>
      </c>
      <c r="E52" s="94" t="str" cm="1">
        <f t="array" ref="E52">IF(INDEX(tblAllCourses[[Prerequisite 1]:[Prerequisite 7]],MATCH($A52&amp;"Bus Elec",tblAllCourses[Course Code]&amp;tblAllCourses[Type],0),MATCH(E$3,tblAllCourses[[#Headers],[Prerequisite 1]:[Prerequisite 7]],0))=0,"",INDEX(tblAllCourses[[Prerequisite 1]:[Prerequisite 7]],MATCH($A52&amp;"Bus Elec",tblAllCourses[Course Code]&amp;tblAllCourses[Type],0),MATCH(E$3,tblAllCourses[[#Headers],[Prerequisite 1]:[Prerequisite 7]],0)))</f>
        <v/>
      </c>
      <c r="F52" s="94" t="str" cm="1">
        <f t="array" ref="F52">IF(INDEX(tblAllCourses[[Prerequisite 1]:[Prerequisite 7]],MATCH($A52&amp;"Bus Elec",tblAllCourses[Course Code]&amp;tblAllCourses[Type],0),MATCH(F$3,tblAllCourses[[#Headers],[Prerequisite 1]:[Prerequisite 7]],0))=0,"",INDEX(tblAllCourses[[Prerequisite 1]:[Prerequisite 7]],MATCH($A52&amp;"Bus Elec",tblAllCourses[Course Code]&amp;tblAllCourses[Type],0),MATCH(F$3,tblAllCourses[[#Headers],[Prerequisite 1]:[Prerequisite 7]],0)))</f>
        <v/>
      </c>
      <c r="G52" s="94" t="str" cm="1">
        <f t="array" ref="G52">IF(INDEX(tblAllCourses[[Prerequisite 1]:[Prerequisite 7]],MATCH($A52&amp;"Bus Elec",tblAllCourses[Course Code]&amp;tblAllCourses[Type],0),MATCH(G$3,tblAllCourses[[#Headers],[Prerequisite 1]:[Prerequisite 7]],0))=0,"",INDEX(tblAllCourses[[Prerequisite 1]:[Prerequisite 7]],MATCH($A52&amp;"Bus Elec",tblAllCourses[Course Code]&amp;tblAllCourses[Type],0),MATCH(G$3,tblAllCourses[[#Headers],[Prerequisite 1]:[Prerequisite 7]],0)))</f>
        <v/>
      </c>
      <c r="H52" s="94" t="str" cm="1">
        <f t="array" ref="H52">IF(INDEX(tblAllCourses[[Prerequisite 1]:[Prerequisite 7]],MATCH($A52&amp;"Bus Elec",tblAllCourses[Course Code]&amp;tblAllCourses[Type],0),MATCH(H$3,tblAllCourses[[#Headers],[Prerequisite 1]:[Prerequisite 7]],0))=0,"",INDEX(tblAllCourses[[Prerequisite 1]:[Prerequisite 7]],MATCH($A52&amp;"Bus Elec",tblAllCourses[Course Code]&amp;tblAllCourses[Type],0),MATCH(H$3,tblAllCourses[[#Headers],[Prerequisite 1]:[Prerequisite 7]],0)))</f>
        <v/>
      </c>
      <c r="I52" s="94" t="str" cm="1">
        <f t="array" ref="I52">IF(INDEX(tblAllCourses[[Prerequisite 1]:[Prerequisite 7]],MATCH($A52&amp;"Bus Elec",tblAllCourses[Course Code]&amp;tblAllCourses[Type],0),MATCH(I$3,tblAllCourses[[#Headers],[Prerequisite 1]:[Prerequisite 7]],0))=0,"",INDEX(tblAllCourses[[Prerequisite 1]:[Prerequisite 7]],MATCH($A52&amp;"Bus Elec",tblAllCourses[Course Code]&amp;tblAllCourses[Type],0),MATCH(I$3,tblAllCourses[[#Headers],[Prerequisite 1]:[Prerequisite 7]],0)))</f>
        <v/>
      </c>
      <c r="J52" s="94" t="str" cm="1">
        <f t="array" ref="J52">IF(INDEX(tblAllCourses[[Prerequisite 1]:[Prerequisite 7]],MATCH($A52&amp;"Bus Elec",tblAllCourses[Course Code]&amp;tblAllCourses[Type],0),MATCH(J$3,tblAllCourses[[#Headers],[Prerequisite 1]:[Prerequisite 7]],0))=0,"",INDEX(tblAllCourses[[Prerequisite 1]:[Prerequisite 7]],MATCH($A52&amp;"Bus Elec",tblAllCourses[Course Code]&amp;tblAllCourses[Type],0),MATCH(J$3,tblAllCourses[[#Headers],[Prerequisite 1]:[Prerequisite 7]],0)))</f>
        <v/>
      </c>
      <c r="K52" s="110"/>
    </row>
    <row r="53" spans="1:11" ht="15.75" customHeight="1" x14ac:dyDescent="0.5">
      <c r="A53" s="44" t="s">
        <v>866</v>
      </c>
      <c r="B53" s="39" t="s">
        <v>994</v>
      </c>
      <c r="C53" s="45">
        <f>VLOOKUP(A53,tblAllCourses[[Course Code]:[Credits]],3,FALSE)</f>
        <v>3</v>
      </c>
      <c r="D53" s="94" t="str" cm="1">
        <f t="array" ref="D53">IF(INDEX(tblAllCourses[[Prerequisite 1]:[Prerequisite 7]],MATCH($A53&amp;"Bus Elec",tblAllCourses[Course Code]&amp;tblAllCourses[Type],0),MATCH(D$3,tblAllCourses[[#Headers],[Prerequisite 1]:[Prerequisite 7]],0))=0,"",INDEX(tblAllCourses[[Prerequisite 1]:[Prerequisite 7]],MATCH($A53&amp;"Bus Elec",tblAllCourses[Course Code]&amp;tblAllCourses[Type],0),MATCH(D$3,tblAllCourses[[#Headers],[Prerequisite 1]:[Prerequisite 7]],0)))</f>
        <v/>
      </c>
      <c r="E53" s="94" t="str" cm="1">
        <f t="array" ref="E53">IF(INDEX(tblAllCourses[[Prerequisite 1]:[Prerequisite 7]],MATCH($A53&amp;"Bus Elec",tblAllCourses[Course Code]&amp;tblAllCourses[Type],0),MATCH(E$3,tblAllCourses[[#Headers],[Prerequisite 1]:[Prerequisite 7]],0))=0,"",INDEX(tblAllCourses[[Prerequisite 1]:[Prerequisite 7]],MATCH($A53&amp;"Bus Elec",tblAllCourses[Course Code]&amp;tblAllCourses[Type],0),MATCH(E$3,tblAllCourses[[#Headers],[Prerequisite 1]:[Prerequisite 7]],0)))</f>
        <v/>
      </c>
      <c r="F53" s="94" t="str" cm="1">
        <f t="array" ref="F53">IF(INDEX(tblAllCourses[[Prerequisite 1]:[Prerequisite 7]],MATCH($A53&amp;"Bus Elec",tblAllCourses[Course Code]&amp;tblAllCourses[Type],0),MATCH(F$3,tblAllCourses[[#Headers],[Prerequisite 1]:[Prerequisite 7]],0))=0,"",INDEX(tblAllCourses[[Prerequisite 1]:[Prerequisite 7]],MATCH($A53&amp;"Bus Elec",tblAllCourses[Course Code]&amp;tblAllCourses[Type],0),MATCH(F$3,tblAllCourses[[#Headers],[Prerequisite 1]:[Prerequisite 7]],0)))</f>
        <v/>
      </c>
      <c r="G53" s="94" t="str" cm="1">
        <f t="array" ref="G53">IF(INDEX(tblAllCourses[[Prerequisite 1]:[Prerequisite 7]],MATCH($A53&amp;"Bus Elec",tblAllCourses[Course Code]&amp;tblAllCourses[Type],0),MATCH(G$3,tblAllCourses[[#Headers],[Prerequisite 1]:[Prerequisite 7]],0))=0,"",INDEX(tblAllCourses[[Prerequisite 1]:[Prerequisite 7]],MATCH($A53&amp;"Bus Elec",tblAllCourses[Course Code]&amp;tblAllCourses[Type],0),MATCH(G$3,tblAllCourses[[#Headers],[Prerequisite 1]:[Prerequisite 7]],0)))</f>
        <v/>
      </c>
      <c r="H53" s="94" t="str" cm="1">
        <f t="array" ref="H53">IF(INDEX(tblAllCourses[[Prerequisite 1]:[Prerequisite 7]],MATCH($A53&amp;"Bus Elec",tblAllCourses[Course Code]&amp;tblAllCourses[Type],0),MATCH(H$3,tblAllCourses[[#Headers],[Prerequisite 1]:[Prerequisite 7]],0))=0,"",INDEX(tblAllCourses[[Prerequisite 1]:[Prerequisite 7]],MATCH($A53&amp;"Bus Elec",tblAllCourses[Course Code]&amp;tblAllCourses[Type],0),MATCH(H$3,tblAllCourses[[#Headers],[Prerequisite 1]:[Prerequisite 7]],0)))</f>
        <v/>
      </c>
      <c r="I53" s="94" t="str" cm="1">
        <f t="array" ref="I53">IF(INDEX(tblAllCourses[[Prerequisite 1]:[Prerequisite 7]],MATCH($A53&amp;"Bus Elec",tblAllCourses[Course Code]&amp;tblAllCourses[Type],0),MATCH(I$3,tblAllCourses[[#Headers],[Prerequisite 1]:[Prerequisite 7]],0))=0,"",INDEX(tblAllCourses[[Prerequisite 1]:[Prerequisite 7]],MATCH($A53&amp;"Bus Elec",tblAllCourses[Course Code]&amp;tblAllCourses[Type],0),MATCH(I$3,tblAllCourses[[#Headers],[Prerequisite 1]:[Prerequisite 7]],0)))</f>
        <v/>
      </c>
      <c r="J53" s="94" t="str" cm="1">
        <f t="array" ref="J53">IF(INDEX(tblAllCourses[[Prerequisite 1]:[Prerequisite 7]],MATCH($A53&amp;"Bus Elec",tblAllCourses[Course Code]&amp;tblAllCourses[Type],0),MATCH(J$3,tblAllCourses[[#Headers],[Prerequisite 1]:[Prerequisite 7]],0))=0,"",INDEX(tblAllCourses[[Prerequisite 1]:[Prerequisite 7]],MATCH($A53&amp;"Bus Elec",tblAllCourses[Course Code]&amp;tblAllCourses[Type],0),MATCH(J$3,tblAllCourses[[#Headers],[Prerequisite 1]:[Prerequisite 7]],0)))</f>
        <v/>
      </c>
      <c r="K53" s="110"/>
    </row>
    <row r="54" spans="1:11" ht="15.75" customHeight="1" x14ac:dyDescent="0.5">
      <c r="A54" s="44" t="s">
        <v>867</v>
      </c>
      <c r="B54" s="39" t="s">
        <v>995</v>
      </c>
      <c r="C54" s="45">
        <f>VLOOKUP(A54,tblAllCourses[[Course Code]:[Credits]],3,FALSE)</f>
        <v>3</v>
      </c>
      <c r="D54" s="94" t="str" cm="1">
        <f t="array" ref="D54">IF(INDEX(tblAllCourses[[Prerequisite 1]:[Prerequisite 7]],MATCH($A54&amp;"Bus Elec",tblAllCourses[Course Code]&amp;tblAllCourses[Type],0),MATCH(D$3,tblAllCourses[[#Headers],[Prerequisite 1]:[Prerequisite 7]],0))=0,"",INDEX(tblAllCourses[[Prerequisite 1]:[Prerequisite 7]],MATCH($A54&amp;"Bus Elec",tblAllCourses[Course Code]&amp;tblAllCourses[Type],0),MATCH(D$3,tblAllCourses[[#Headers],[Prerequisite 1]:[Prerequisite 7]],0)))</f>
        <v/>
      </c>
      <c r="E54" s="94" t="str" cm="1">
        <f t="array" ref="E54">IF(INDEX(tblAllCourses[[Prerequisite 1]:[Prerequisite 7]],MATCH($A54&amp;"Bus Elec",tblAllCourses[Course Code]&amp;tblAllCourses[Type],0),MATCH(E$3,tblAllCourses[[#Headers],[Prerequisite 1]:[Prerequisite 7]],0))=0,"",INDEX(tblAllCourses[[Prerequisite 1]:[Prerequisite 7]],MATCH($A54&amp;"Bus Elec",tblAllCourses[Course Code]&amp;tblAllCourses[Type],0),MATCH(E$3,tblAllCourses[[#Headers],[Prerequisite 1]:[Prerequisite 7]],0)))</f>
        <v/>
      </c>
      <c r="F54" s="94" t="str" cm="1">
        <f t="array" ref="F54">IF(INDEX(tblAllCourses[[Prerequisite 1]:[Prerequisite 7]],MATCH($A54&amp;"Bus Elec",tblAllCourses[Course Code]&amp;tblAllCourses[Type],0),MATCH(F$3,tblAllCourses[[#Headers],[Prerequisite 1]:[Prerequisite 7]],0))=0,"",INDEX(tblAllCourses[[Prerequisite 1]:[Prerequisite 7]],MATCH($A54&amp;"Bus Elec",tblAllCourses[Course Code]&amp;tblAllCourses[Type],0),MATCH(F$3,tblAllCourses[[#Headers],[Prerequisite 1]:[Prerequisite 7]],0)))</f>
        <v/>
      </c>
      <c r="G54" s="94" t="str" cm="1">
        <f t="array" ref="G54">IF(INDEX(tblAllCourses[[Prerequisite 1]:[Prerequisite 7]],MATCH($A54&amp;"Bus Elec",tblAllCourses[Course Code]&amp;tblAllCourses[Type],0),MATCH(G$3,tblAllCourses[[#Headers],[Prerequisite 1]:[Prerequisite 7]],0))=0,"",INDEX(tblAllCourses[[Prerequisite 1]:[Prerequisite 7]],MATCH($A54&amp;"Bus Elec",tblAllCourses[Course Code]&amp;tblAllCourses[Type],0),MATCH(G$3,tblAllCourses[[#Headers],[Prerequisite 1]:[Prerequisite 7]],0)))</f>
        <v/>
      </c>
      <c r="H54" s="94" t="str" cm="1">
        <f t="array" ref="H54">IF(INDEX(tblAllCourses[[Prerequisite 1]:[Prerequisite 7]],MATCH($A54&amp;"Bus Elec",tblAllCourses[Course Code]&amp;tblAllCourses[Type],0),MATCH(H$3,tblAllCourses[[#Headers],[Prerequisite 1]:[Prerequisite 7]],0))=0,"",INDEX(tblAllCourses[[Prerequisite 1]:[Prerequisite 7]],MATCH($A54&amp;"Bus Elec",tblAllCourses[Course Code]&amp;tblAllCourses[Type],0),MATCH(H$3,tblAllCourses[[#Headers],[Prerequisite 1]:[Prerequisite 7]],0)))</f>
        <v/>
      </c>
      <c r="I54" s="94" t="str" cm="1">
        <f t="array" ref="I54">IF(INDEX(tblAllCourses[[Prerequisite 1]:[Prerequisite 7]],MATCH($A54&amp;"Bus Elec",tblAllCourses[Course Code]&amp;tblAllCourses[Type],0),MATCH(I$3,tblAllCourses[[#Headers],[Prerequisite 1]:[Prerequisite 7]],0))=0,"",INDEX(tblAllCourses[[Prerequisite 1]:[Prerequisite 7]],MATCH($A54&amp;"Bus Elec",tblAllCourses[Course Code]&amp;tblAllCourses[Type],0),MATCH(I$3,tblAllCourses[[#Headers],[Prerequisite 1]:[Prerequisite 7]],0)))</f>
        <v/>
      </c>
      <c r="J54" s="94" t="str" cm="1">
        <f t="array" ref="J54">IF(INDEX(tblAllCourses[[Prerequisite 1]:[Prerequisite 7]],MATCH($A54&amp;"Bus Elec",tblAllCourses[Course Code]&amp;tblAllCourses[Type],0),MATCH(J$3,tblAllCourses[[#Headers],[Prerequisite 1]:[Prerequisite 7]],0))=0,"",INDEX(tblAllCourses[[Prerequisite 1]:[Prerequisite 7]],MATCH($A54&amp;"Bus Elec",tblAllCourses[Course Code]&amp;tblAllCourses[Type],0),MATCH(J$3,tblAllCourses[[#Headers],[Prerequisite 1]:[Prerequisite 7]],0)))</f>
        <v/>
      </c>
      <c r="K54" s="110"/>
    </row>
    <row r="55" spans="1:11" ht="15.75" customHeight="1" x14ac:dyDescent="0.5">
      <c r="A55" s="44" t="s">
        <v>868</v>
      </c>
      <c r="B55" s="39" t="s">
        <v>996</v>
      </c>
      <c r="C55" s="45">
        <f>VLOOKUP(A55,tblAllCourses[[Course Code]:[Credits]],3,FALSE)</f>
        <v>3</v>
      </c>
      <c r="D55" s="94" t="str" cm="1">
        <f t="array" ref="D55">IF(INDEX(tblAllCourses[[Prerequisite 1]:[Prerequisite 7]],MATCH($A55&amp;"Bus Elec",tblAllCourses[Course Code]&amp;tblAllCourses[Type],0),MATCH(D$3,tblAllCourses[[#Headers],[Prerequisite 1]:[Prerequisite 7]],0))=0,"",INDEX(tblAllCourses[[Prerequisite 1]:[Prerequisite 7]],MATCH($A55&amp;"Bus Elec",tblAllCourses[Course Code]&amp;tblAllCourses[Type],0),MATCH(D$3,tblAllCourses[[#Headers],[Prerequisite 1]:[Prerequisite 7]],0)))</f>
        <v/>
      </c>
      <c r="E55" s="94" t="str" cm="1">
        <f t="array" ref="E55">IF(INDEX(tblAllCourses[[Prerequisite 1]:[Prerequisite 7]],MATCH($A55&amp;"Bus Elec",tblAllCourses[Course Code]&amp;tblAllCourses[Type],0),MATCH(E$3,tblAllCourses[[#Headers],[Prerequisite 1]:[Prerequisite 7]],0))=0,"",INDEX(tblAllCourses[[Prerequisite 1]:[Prerequisite 7]],MATCH($A55&amp;"Bus Elec",tblAllCourses[Course Code]&amp;tblAllCourses[Type],0),MATCH(E$3,tblAllCourses[[#Headers],[Prerequisite 1]:[Prerequisite 7]],0)))</f>
        <v/>
      </c>
      <c r="F55" s="94" t="str" cm="1">
        <f t="array" ref="F55">IF(INDEX(tblAllCourses[[Prerequisite 1]:[Prerequisite 7]],MATCH($A55&amp;"Bus Elec",tblAllCourses[Course Code]&amp;tblAllCourses[Type],0),MATCH(F$3,tblAllCourses[[#Headers],[Prerequisite 1]:[Prerequisite 7]],0))=0,"",INDEX(tblAllCourses[[Prerequisite 1]:[Prerequisite 7]],MATCH($A55&amp;"Bus Elec",tblAllCourses[Course Code]&amp;tblAllCourses[Type],0),MATCH(F$3,tblAllCourses[[#Headers],[Prerequisite 1]:[Prerequisite 7]],0)))</f>
        <v/>
      </c>
      <c r="G55" s="94" t="str" cm="1">
        <f t="array" ref="G55">IF(INDEX(tblAllCourses[[Prerequisite 1]:[Prerequisite 7]],MATCH($A55&amp;"Bus Elec",tblAllCourses[Course Code]&amp;tblAllCourses[Type],0),MATCH(G$3,tblAllCourses[[#Headers],[Prerequisite 1]:[Prerequisite 7]],0))=0,"",INDEX(tblAllCourses[[Prerequisite 1]:[Prerequisite 7]],MATCH($A55&amp;"Bus Elec",tblAllCourses[Course Code]&amp;tblAllCourses[Type],0),MATCH(G$3,tblAllCourses[[#Headers],[Prerequisite 1]:[Prerequisite 7]],0)))</f>
        <v/>
      </c>
      <c r="H55" s="94" t="str" cm="1">
        <f t="array" ref="H55">IF(INDEX(tblAllCourses[[Prerequisite 1]:[Prerequisite 7]],MATCH($A55&amp;"Bus Elec",tblAllCourses[Course Code]&amp;tblAllCourses[Type],0),MATCH(H$3,tblAllCourses[[#Headers],[Prerequisite 1]:[Prerequisite 7]],0))=0,"",INDEX(tblAllCourses[[Prerequisite 1]:[Prerequisite 7]],MATCH($A55&amp;"Bus Elec",tblAllCourses[Course Code]&amp;tblAllCourses[Type],0),MATCH(H$3,tblAllCourses[[#Headers],[Prerequisite 1]:[Prerequisite 7]],0)))</f>
        <v/>
      </c>
      <c r="I55" s="94" t="str" cm="1">
        <f t="array" ref="I55">IF(INDEX(tblAllCourses[[Prerequisite 1]:[Prerequisite 7]],MATCH($A55&amp;"Bus Elec",tblAllCourses[Course Code]&amp;tblAllCourses[Type],0),MATCH(I$3,tblAllCourses[[#Headers],[Prerequisite 1]:[Prerequisite 7]],0))=0,"",INDEX(tblAllCourses[[Prerequisite 1]:[Prerequisite 7]],MATCH($A55&amp;"Bus Elec",tblAllCourses[Course Code]&amp;tblAllCourses[Type],0),MATCH(I$3,tblAllCourses[[#Headers],[Prerequisite 1]:[Prerequisite 7]],0)))</f>
        <v/>
      </c>
      <c r="J55" s="94" t="str" cm="1">
        <f t="array" ref="J55">IF(INDEX(tblAllCourses[[Prerequisite 1]:[Prerequisite 7]],MATCH($A55&amp;"Bus Elec",tblAllCourses[Course Code]&amp;tblAllCourses[Type],0),MATCH(J$3,tblAllCourses[[#Headers],[Prerequisite 1]:[Prerequisite 7]],0))=0,"",INDEX(tblAllCourses[[Prerequisite 1]:[Prerequisite 7]],MATCH($A55&amp;"Bus Elec",tblAllCourses[Course Code]&amp;tblAllCourses[Type],0),MATCH(J$3,tblAllCourses[[#Headers],[Prerequisite 1]:[Prerequisite 7]],0)))</f>
        <v/>
      </c>
      <c r="K55" s="110"/>
    </row>
    <row r="56" spans="1:11" ht="15.75" customHeight="1" x14ac:dyDescent="0.5">
      <c r="A56" s="44" t="s">
        <v>869</v>
      </c>
      <c r="B56" s="39" t="s">
        <v>997</v>
      </c>
      <c r="C56" s="45">
        <f>VLOOKUP(A56,tblAllCourses[[Course Code]:[Credits]],3,FALSE)</f>
        <v>3</v>
      </c>
      <c r="D56" s="94" t="str" cm="1">
        <f t="array" ref="D56">IF(INDEX(tblAllCourses[[Prerequisite 1]:[Prerequisite 7]],MATCH($A56&amp;"Bus Elec",tblAllCourses[Course Code]&amp;tblAllCourses[Type],0),MATCH(D$3,tblAllCourses[[#Headers],[Prerequisite 1]:[Prerequisite 7]],0))=0,"",INDEX(tblAllCourses[[Prerequisite 1]:[Prerequisite 7]],MATCH($A56&amp;"Bus Elec",tblAllCourses[Course Code]&amp;tblAllCourses[Type],0),MATCH(D$3,tblAllCourses[[#Headers],[Prerequisite 1]:[Prerequisite 7]],0)))</f>
        <v/>
      </c>
      <c r="E56" s="94" t="str" cm="1">
        <f t="array" ref="E56">IF(INDEX(tblAllCourses[[Prerequisite 1]:[Prerequisite 7]],MATCH($A56&amp;"Bus Elec",tblAllCourses[Course Code]&amp;tblAllCourses[Type],0),MATCH(E$3,tblAllCourses[[#Headers],[Prerequisite 1]:[Prerequisite 7]],0))=0,"",INDEX(tblAllCourses[[Prerequisite 1]:[Prerequisite 7]],MATCH($A56&amp;"Bus Elec",tblAllCourses[Course Code]&amp;tblAllCourses[Type],0),MATCH(E$3,tblAllCourses[[#Headers],[Prerequisite 1]:[Prerequisite 7]],0)))</f>
        <v/>
      </c>
      <c r="F56" s="94" t="str" cm="1">
        <f t="array" ref="F56">IF(INDEX(tblAllCourses[[Prerequisite 1]:[Prerequisite 7]],MATCH($A56&amp;"Bus Elec",tblAllCourses[Course Code]&amp;tblAllCourses[Type],0),MATCH(F$3,tblAllCourses[[#Headers],[Prerequisite 1]:[Prerequisite 7]],0))=0,"",INDEX(tblAllCourses[[Prerequisite 1]:[Prerequisite 7]],MATCH($A56&amp;"Bus Elec",tblAllCourses[Course Code]&amp;tblAllCourses[Type],0),MATCH(F$3,tblAllCourses[[#Headers],[Prerequisite 1]:[Prerequisite 7]],0)))</f>
        <v/>
      </c>
      <c r="G56" s="94" t="str" cm="1">
        <f t="array" ref="G56">IF(INDEX(tblAllCourses[[Prerequisite 1]:[Prerequisite 7]],MATCH($A56&amp;"Bus Elec",tblAllCourses[Course Code]&amp;tblAllCourses[Type],0),MATCH(G$3,tblAllCourses[[#Headers],[Prerequisite 1]:[Prerequisite 7]],0))=0,"",INDEX(tblAllCourses[[Prerequisite 1]:[Prerequisite 7]],MATCH($A56&amp;"Bus Elec",tblAllCourses[Course Code]&amp;tblAllCourses[Type],0),MATCH(G$3,tblAllCourses[[#Headers],[Prerequisite 1]:[Prerequisite 7]],0)))</f>
        <v/>
      </c>
      <c r="H56" s="94" t="str" cm="1">
        <f t="array" ref="H56">IF(INDEX(tblAllCourses[[Prerequisite 1]:[Prerequisite 7]],MATCH($A56&amp;"Bus Elec",tblAllCourses[Course Code]&amp;tblAllCourses[Type],0),MATCH(H$3,tblAllCourses[[#Headers],[Prerequisite 1]:[Prerequisite 7]],0))=0,"",INDEX(tblAllCourses[[Prerequisite 1]:[Prerequisite 7]],MATCH($A56&amp;"Bus Elec",tblAllCourses[Course Code]&amp;tblAllCourses[Type],0),MATCH(H$3,tblAllCourses[[#Headers],[Prerequisite 1]:[Prerequisite 7]],0)))</f>
        <v/>
      </c>
      <c r="I56" s="94" t="str" cm="1">
        <f t="array" ref="I56">IF(INDEX(tblAllCourses[[Prerequisite 1]:[Prerequisite 7]],MATCH($A56&amp;"Bus Elec",tblAllCourses[Course Code]&amp;tblAllCourses[Type],0),MATCH(I$3,tblAllCourses[[#Headers],[Prerequisite 1]:[Prerequisite 7]],0))=0,"",INDEX(tblAllCourses[[Prerequisite 1]:[Prerequisite 7]],MATCH($A56&amp;"Bus Elec",tblAllCourses[Course Code]&amp;tblAllCourses[Type],0),MATCH(I$3,tblAllCourses[[#Headers],[Prerequisite 1]:[Prerequisite 7]],0)))</f>
        <v/>
      </c>
      <c r="J56" s="94" t="str" cm="1">
        <f t="array" ref="J56">IF(INDEX(tblAllCourses[[Prerequisite 1]:[Prerequisite 7]],MATCH($A56&amp;"Bus Elec",tblAllCourses[Course Code]&amp;tblAllCourses[Type],0),MATCH(J$3,tblAllCourses[[#Headers],[Prerequisite 1]:[Prerequisite 7]],0))=0,"",INDEX(tblAllCourses[[Prerequisite 1]:[Prerequisite 7]],MATCH($A56&amp;"Bus Elec",tblAllCourses[Course Code]&amp;tblAllCourses[Type],0),MATCH(J$3,tblAllCourses[[#Headers],[Prerequisite 1]:[Prerequisite 7]],0)))</f>
        <v/>
      </c>
      <c r="K56" s="110"/>
    </row>
    <row r="57" spans="1:11" ht="15.75" customHeight="1" x14ac:dyDescent="0.5">
      <c r="A57" s="44" t="s">
        <v>872</v>
      </c>
      <c r="B57" s="39" t="s">
        <v>998</v>
      </c>
      <c r="C57" s="45">
        <f>VLOOKUP(A57,tblAllCourses[[Course Code]:[Credits]],3,FALSE)</f>
        <v>3</v>
      </c>
      <c r="D57" s="94" t="str" cm="1">
        <f t="array" ref="D57">IF(INDEX(tblAllCourses[[Prerequisite 1]:[Prerequisite 7]],MATCH($A57&amp;"Bus Elec",tblAllCourses[Course Code]&amp;tblAllCourses[Type],0),MATCH(D$3,tblAllCourses[[#Headers],[Prerequisite 1]:[Prerequisite 7]],0))=0,"",INDEX(tblAllCourses[[Prerequisite 1]:[Prerequisite 7]],MATCH($A57&amp;"Bus Elec",tblAllCourses[Course Code]&amp;tblAllCourses[Type],0),MATCH(D$3,tblAllCourses[[#Headers],[Prerequisite 1]:[Prerequisite 7]],0)))</f>
        <v/>
      </c>
      <c r="E57" s="94" t="str" cm="1">
        <f t="array" ref="E57">IF(INDEX(tblAllCourses[[Prerequisite 1]:[Prerequisite 7]],MATCH($A57&amp;"Bus Elec",tblAllCourses[Course Code]&amp;tblAllCourses[Type],0),MATCH(E$3,tblAllCourses[[#Headers],[Prerequisite 1]:[Prerequisite 7]],0))=0,"",INDEX(tblAllCourses[[Prerequisite 1]:[Prerequisite 7]],MATCH($A57&amp;"Bus Elec",tblAllCourses[Course Code]&amp;tblAllCourses[Type],0),MATCH(E$3,tblAllCourses[[#Headers],[Prerequisite 1]:[Prerequisite 7]],0)))</f>
        <v/>
      </c>
      <c r="F57" s="94" t="str" cm="1">
        <f t="array" ref="F57">IF(INDEX(tblAllCourses[[Prerequisite 1]:[Prerequisite 7]],MATCH($A57&amp;"Bus Elec",tblAllCourses[Course Code]&amp;tblAllCourses[Type],0),MATCH(F$3,tblAllCourses[[#Headers],[Prerequisite 1]:[Prerequisite 7]],0))=0,"",INDEX(tblAllCourses[[Prerequisite 1]:[Prerequisite 7]],MATCH($A57&amp;"Bus Elec",tblAllCourses[Course Code]&amp;tblAllCourses[Type],0),MATCH(F$3,tblAllCourses[[#Headers],[Prerequisite 1]:[Prerequisite 7]],0)))</f>
        <v/>
      </c>
      <c r="G57" s="94" t="str" cm="1">
        <f t="array" ref="G57">IF(INDEX(tblAllCourses[[Prerequisite 1]:[Prerequisite 7]],MATCH($A57&amp;"Bus Elec",tblAllCourses[Course Code]&amp;tblAllCourses[Type],0),MATCH(G$3,tblAllCourses[[#Headers],[Prerequisite 1]:[Prerequisite 7]],0))=0,"",INDEX(tblAllCourses[[Prerequisite 1]:[Prerequisite 7]],MATCH($A57&amp;"Bus Elec",tblAllCourses[Course Code]&amp;tblAllCourses[Type],0),MATCH(G$3,tblAllCourses[[#Headers],[Prerequisite 1]:[Prerequisite 7]],0)))</f>
        <v/>
      </c>
      <c r="H57" s="94" t="str" cm="1">
        <f t="array" ref="H57">IF(INDEX(tblAllCourses[[Prerequisite 1]:[Prerequisite 7]],MATCH($A57&amp;"Bus Elec",tblAllCourses[Course Code]&amp;tblAllCourses[Type],0),MATCH(H$3,tblAllCourses[[#Headers],[Prerequisite 1]:[Prerequisite 7]],0))=0,"",INDEX(tblAllCourses[[Prerequisite 1]:[Prerequisite 7]],MATCH($A57&amp;"Bus Elec",tblAllCourses[Course Code]&amp;tblAllCourses[Type],0),MATCH(H$3,tblAllCourses[[#Headers],[Prerequisite 1]:[Prerequisite 7]],0)))</f>
        <v/>
      </c>
      <c r="I57" s="94" t="str" cm="1">
        <f t="array" ref="I57">IF(INDEX(tblAllCourses[[Prerequisite 1]:[Prerequisite 7]],MATCH($A57&amp;"Bus Elec",tblAllCourses[Course Code]&amp;tblAllCourses[Type],0),MATCH(I$3,tblAllCourses[[#Headers],[Prerequisite 1]:[Prerequisite 7]],0))=0,"",INDEX(tblAllCourses[[Prerequisite 1]:[Prerequisite 7]],MATCH($A57&amp;"Bus Elec",tblAllCourses[Course Code]&amp;tblAllCourses[Type],0),MATCH(I$3,tblAllCourses[[#Headers],[Prerequisite 1]:[Prerequisite 7]],0)))</f>
        <v/>
      </c>
      <c r="J57" s="94" t="str" cm="1">
        <f t="array" ref="J57">IF(INDEX(tblAllCourses[[Prerequisite 1]:[Prerequisite 7]],MATCH($A57&amp;"Bus Elec",tblAllCourses[Course Code]&amp;tblAllCourses[Type],0),MATCH(J$3,tblAllCourses[[#Headers],[Prerequisite 1]:[Prerequisite 7]],0))=0,"",INDEX(tblAllCourses[[Prerequisite 1]:[Prerequisite 7]],MATCH($A57&amp;"Bus Elec",tblAllCourses[Course Code]&amp;tblAllCourses[Type],0),MATCH(J$3,tblAllCourses[[#Headers],[Prerequisite 1]:[Prerequisite 7]],0)))</f>
        <v/>
      </c>
      <c r="K57" s="110"/>
    </row>
    <row r="58" spans="1:11" ht="15.75" customHeight="1" x14ac:dyDescent="0.5">
      <c r="A58" s="44" t="s">
        <v>871</v>
      </c>
      <c r="B58" s="39" t="s">
        <v>999</v>
      </c>
      <c r="C58" s="45">
        <f>VLOOKUP(A58,tblAllCourses[[Course Code]:[Credits]],3,FALSE)</f>
        <v>3</v>
      </c>
      <c r="D58" s="94" t="str" cm="1">
        <f t="array" ref="D58">IF(INDEX(tblAllCourses[[Prerequisite 1]:[Prerequisite 7]],MATCH($A58&amp;"Bus Elec",tblAllCourses[Course Code]&amp;tblAllCourses[Type],0),MATCH(D$3,tblAllCourses[[#Headers],[Prerequisite 1]:[Prerequisite 7]],0))=0,"",INDEX(tblAllCourses[[Prerequisite 1]:[Prerequisite 7]],MATCH($A58&amp;"Bus Elec",tblAllCourses[Course Code]&amp;tblAllCourses[Type],0),MATCH(D$3,tblAllCourses[[#Headers],[Prerequisite 1]:[Prerequisite 7]],0)))</f>
        <v/>
      </c>
      <c r="E58" s="94" t="str" cm="1">
        <f t="array" ref="E58">IF(INDEX(tblAllCourses[[Prerequisite 1]:[Prerequisite 7]],MATCH($A58&amp;"Bus Elec",tblAllCourses[Course Code]&amp;tblAllCourses[Type],0),MATCH(E$3,tblAllCourses[[#Headers],[Prerequisite 1]:[Prerequisite 7]],0))=0,"",INDEX(tblAllCourses[[Prerequisite 1]:[Prerequisite 7]],MATCH($A58&amp;"Bus Elec",tblAllCourses[Course Code]&amp;tblAllCourses[Type],0),MATCH(E$3,tblAllCourses[[#Headers],[Prerequisite 1]:[Prerequisite 7]],0)))</f>
        <v/>
      </c>
      <c r="F58" s="94" t="str" cm="1">
        <f t="array" ref="F58">IF(INDEX(tblAllCourses[[Prerequisite 1]:[Prerequisite 7]],MATCH($A58&amp;"Bus Elec",tblAllCourses[Course Code]&amp;tblAllCourses[Type],0),MATCH(F$3,tblAllCourses[[#Headers],[Prerequisite 1]:[Prerequisite 7]],0))=0,"",INDEX(tblAllCourses[[Prerequisite 1]:[Prerequisite 7]],MATCH($A58&amp;"Bus Elec",tblAllCourses[Course Code]&amp;tblAllCourses[Type],0),MATCH(F$3,tblAllCourses[[#Headers],[Prerequisite 1]:[Prerequisite 7]],0)))</f>
        <v/>
      </c>
      <c r="G58" s="94" t="str" cm="1">
        <f t="array" ref="G58">IF(INDEX(tblAllCourses[[Prerequisite 1]:[Prerequisite 7]],MATCH($A58&amp;"Bus Elec",tblAllCourses[Course Code]&amp;tblAllCourses[Type],0),MATCH(G$3,tblAllCourses[[#Headers],[Prerequisite 1]:[Prerequisite 7]],0))=0,"",INDEX(tblAllCourses[[Prerequisite 1]:[Prerequisite 7]],MATCH($A58&amp;"Bus Elec",tblAllCourses[Course Code]&amp;tblAllCourses[Type],0),MATCH(G$3,tblAllCourses[[#Headers],[Prerequisite 1]:[Prerequisite 7]],0)))</f>
        <v/>
      </c>
      <c r="H58" s="94" t="str" cm="1">
        <f t="array" ref="H58">IF(INDEX(tblAllCourses[[Prerequisite 1]:[Prerequisite 7]],MATCH($A58&amp;"Bus Elec",tblAllCourses[Course Code]&amp;tblAllCourses[Type],0),MATCH(H$3,tblAllCourses[[#Headers],[Prerequisite 1]:[Prerequisite 7]],0))=0,"",INDEX(tblAllCourses[[Prerequisite 1]:[Prerequisite 7]],MATCH($A58&amp;"Bus Elec",tblAllCourses[Course Code]&amp;tblAllCourses[Type],0),MATCH(H$3,tblAllCourses[[#Headers],[Prerequisite 1]:[Prerequisite 7]],0)))</f>
        <v/>
      </c>
      <c r="I58" s="94" t="str" cm="1">
        <f t="array" ref="I58">IF(INDEX(tblAllCourses[[Prerequisite 1]:[Prerequisite 7]],MATCH($A58&amp;"Bus Elec",tblAllCourses[Course Code]&amp;tblAllCourses[Type],0),MATCH(I$3,tblAllCourses[[#Headers],[Prerequisite 1]:[Prerequisite 7]],0))=0,"",INDEX(tblAllCourses[[Prerequisite 1]:[Prerequisite 7]],MATCH($A58&amp;"Bus Elec",tblAllCourses[Course Code]&amp;tblAllCourses[Type],0),MATCH(I$3,tblAllCourses[[#Headers],[Prerequisite 1]:[Prerequisite 7]],0)))</f>
        <v/>
      </c>
      <c r="J58" s="94" t="str" cm="1">
        <f t="array" ref="J58">IF(INDEX(tblAllCourses[[Prerequisite 1]:[Prerequisite 7]],MATCH($A58&amp;"Bus Elec",tblAllCourses[Course Code]&amp;tblAllCourses[Type],0),MATCH(J$3,tblAllCourses[[#Headers],[Prerequisite 1]:[Prerequisite 7]],0))=0,"",INDEX(tblAllCourses[[Prerequisite 1]:[Prerequisite 7]],MATCH($A58&amp;"Bus Elec",tblAllCourses[Course Code]&amp;tblAllCourses[Type],0),MATCH(J$3,tblAllCourses[[#Headers],[Prerequisite 1]:[Prerequisite 7]],0)))</f>
        <v/>
      </c>
      <c r="K58" s="110"/>
    </row>
    <row r="59" spans="1:11" ht="15.75" customHeight="1" x14ac:dyDescent="0.5">
      <c r="A59" s="44" t="s">
        <v>873</v>
      </c>
      <c r="B59" s="39" t="s">
        <v>1000</v>
      </c>
      <c r="C59" s="45">
        <f>VLOOKUP(A59,tblAllCourses[[Course Code]:[Credits]],3,FALSE)</f>
        <v>3</v>
      </c>
      <c r="D59" s="94" t="str" cm="1">
        <f t="array" ref="D59">IF(INDEX(tblAllCourses[[Prerequisite 1]:[Prerequisite 7]],MATCH($A59&amp;"Bus Elec",tblAllCourses[Course Code]&amp;tblAllCourses[Type],0),MATCH(D$3,tblAllCourses[[#Headers],[Prerequisite 1]:[Prerequisite 7]],0))=0,"",INDEX(tblAllCourses[[Prerequisite 1]:[Prerequisite 7]],MATCH($A59&amp;"Bus Elec",tblAllCourses[Course Code]&amp;tblAllCourses[Type],0),MATCH(D$3,tblAllCourses[[#Headers],[Prerequisite 1]:[Prerequisite 7]],0)))</f>
        <v/>
      </c>
      <c r="E59" s="94" t="str" cm="1">
        <f t="array" ref="E59">IF(INDEX(tblAllCourses[[Prerequisite 1]:[Prerequisite 7]],MATCH($A59&amp;"Bus Elec",tblAllCourses[Course Code]&amp;tblAllCourses[Type],0),MATCH(E$3,tblAllCourses[[#Headers],[Prerequisite 1]:[Prerequisite 7]],0))=0,"",INDEX(tblAllCourses[[Prerequisite 1]:[Prerequisite 7]],MATCH($A59&amp;"Bus Elec",tblAllCourses[Course Code]&amp;tblAllCourses[Type],0),MATCH(E$3,tblAllCourses[[#Headers],[Prerequisite 1]:[Prerequisite 7]],0)))</f>
        <v/>
      </c>
      <c r="F59" s="94" t="str" cm="1">
        <f t="array" ref="F59">IF(INDEX(tblAllCourses[[Prerequisite 1]:[Prerequisite 7]],MATCH($A59&amp;"Bus Elec",tblAllCourses[Course Code]&amp;tblAllCourses[Type],0),MATCH(F$3,tblAllCourses[[#Headers],[Prerequisite 1]:[Prerequisite 7]],0))=0,"",INDEX(tblAllCourses[[Prerequisite 1]:[Prerequisite 7]],MATCH($A59&amp;"Bus Elec",tblAllCourses[Course Code]&amp;tblAllCourses[Type],0),MATCH(F$3,tblAllCourses[[#Headers],[Prerequisite 1]:[Prerequisite 7]],0)))</f>
        <v/>
      </c>
      <c r="G59" s="94" t="str" cm="1">
        <f t="array" ref="G59">IF(INDEX(tblAllCourses[[Prerequisite 1]:[Prerequisite 7]],MATCH($A59&amp;"Bus Elec",tblAllCourses[Course Code]&amp;tblAllCourses[Type],0),MATCH(G$3,tblAllCourses[[#Headers],[Prerequisite 1]:[Prerequisite 7]],0))=0,"",INDEX(tblAllCourses[[Prerequisite 1]:[Prerequisite 7]],MATCH($A59&amp;"Bus Elec",tblAllCourses[Course Code]&amp;tblAllCourses[Type],0),MATCH(G$3,tblAllCourses[[#Headers],[Prerequisite 1]:[Prerequisite 7]],0)))</f>
        <v/>
      </c>
      <c r="H59" s="94" t="str" cm="1">
        <f t="array" ref="H59">IF(INDEX(tblAllCourses[[Prerequisite 1]:[Prerequisite 7]],MATCH($A59&amp;"Bus Elec",tblAllCourses[Course Code]&amp;tblAllCourses[Type],0),MATCH(H$3,tblAllCourses[[#Headers],[Prerequisite 1]:[Prerequisite 7]],0))=0,"",INDEX(tblAllCourses[[Prerequisite 1]:[Prerequisite 7]],MATCH($A59&amp;"Bus Elec",tblAllCourses[Course Code]&amp;tblAllCourses[Type],0),MATCH(H$3,tblAllCourses[[#Headers],[Prerequisite 1]:[Prerequisite 7]],0)))</f>
        <v/>
      </c>
      <c r="I59" s="94" t="str" cm="1">
        <f t="array" ref="I59">IF(INDEX(tblAllCourses[[Prerequisite 1]:[Prerequisite 7]],MATCH($A59&amp;"Bus Elec",tblAllCourses[Course Code]&amp;tblAllCourses[Type],0),MATCH(I$3,tblAllCourses[[#Headers],[Prerequisite 1]:[Prerequisite 7]],0))=0,"",INDEX(tblAllCourses[[Prerequisite 1]:[Prerequisite 7]],MATCH($A59&amp;"Bus Elec",tblAllCourses[Course Code]&amp;tblAllCourses[Type],0),MATCH(I$3,tblAllCourses[[#Headers],[Prerequisite 1]:[Prerequisite 7]],0)))</f>
        <v/>
      </c>
      <c r="J59" s="94" t="str" cm="1">
        <f t="array" ref="J59">IF(INDEX(tblAllCourses[[Prerequisite 1]:[Prerequisite 7]],MATCH($A59&amp;"Bus Elec",tblAllCourses[Course Code]&amp;tblAllCourses[Type],0),MATCH(J$3,tblAllCourses[[#Headers],[Prerequisite 1]:[Prerequisite 7]],0))=0,"",INDEX(tblAllCourses[[Prerequisite 1]:[Prerequisite 7]],MATCH($A59&amp;"Bus Elec",tblAllCourses[Course Code]&amp;tblAllCourses[Type],0),MATCH(J$3,tblAllCourses[[#Headers],[Prerequisite 1]:[Prerequisite 7]],0)))</f>
        <v/>
      </c>
      <c r="K59" s="110"/>
    </row>
    <row r="60" spans="1:11" ht="15.75" customHeight="1" x14ac:dyDescent="0.5">
      <c r="A60" s="44" t="s">
        <v>874</v>
      </c>
      <c r="B60" s="39" t="s">
        <v>1001</v>
      </c>
      <c r="C60" s="45">
        <f>VLOOKUP(A60,tblAllCourses[[Course Code]:[Credits]],3,FALSE)</f>
        <v>3</v>
      </c>
      <c r="D60" s="94" t="str" cm="1">
        <f t="array" ref="D60">IF(INDEX(tblAllCourses[[Prerequisite 1]:[Prerequisite 7]],MATCH($A60&amp;"Bus Elec",tblAllCourses[Course Code]&amp;tblAllCourses[Type],0),MATCH(D$3,tblAllCourses[[#Headers],[Prerequisite 1]:[Prerequisite 7]],0))=0,"",INDEX(tblAllCourses[[Prerequisite 1]:[Prerequisite 7]],MATCH($A60&amp;"Bus Elec",tblAllCourses[Course Code]&amp;tblAllCourses[Type],0),MATCH(D$3,tblAllCourses[[#Headers],[Prerequisite 1]:[Prerequisite 7]],0)))</f>
        <v/>
      </c>
      <c r="E60" s="94" t="str" cm="1">
        <f t="array" ref="E60">IF(INDEX(tblAllCourses[[Prerequisite 1]:[Prerequisite 7]],MATCH($A60&amp;"Bus Elec",tblAllCourses[Course Code]&amp;tblAllCourses[Type],0),MATCH(E$3,tblAllCourses[[#Headers],[Prerequisite 1]:[Prerequisite 7]],0))=0,"",INDEX(tblAllCourses[[Prerequisite 1]:[Prerequisite 7]],MATCH($A60&amp;"Bus Elec",tblAllCourses[Course Code]&amp;tblAllCourses[Type],0),MATCH(E$3,tblAllCourses[[#Headers],[Prerequisite 1]:[Prerequisite 7]],0)))</f>
        <v/>
      </c>
      <c r="F60" s="94" t="str" cm="1">
        <f t="array" ref="F60">IF(INDEX(tblAllCourses[[Prerequisite 1]:[Prerequisite 7]],MATCH($A60&amp;"Bus Elec",tblAllCourses[Course Code]&amp;tblAllCourses[Type],0),MATCH(F$3,tblAllCourses[[#Headers],[Prerequisite 1]:[Prerequisite 7]],0))=0,"",INDEX(tblAllCourses[[Prerequisite 1]:[Prerequisite 7]],MATCH($A60&amp;"Bus Elec",tblAllCourses[Course Code]&amp;tblAllCourses[Type],0),MATCH(F$3,tblAllCourses[[#Headers],[Prerequisite 1]:[Prerequisite 7]],0)))</f>
        <v/>
      </c>
      <c r="G60" s="94" t="str" cm="1">
        <f t="array" ref="G60">IF(INDEX(tblAllCourses[[Prerequisite 1]:[Prerequisite 7]],MATCH($A60&amp;"Bus Elec",tblAllCourses[Course Code]&amp;tblAllCourses[Type],0),MATCH(G$3,tblAllCourses[[#Headers],[Prerequisite 1]:[Prerequisite 7]],0))=0,"",INDEX(tblAllCourses[[Prerequisite 1]:[Prerequisite 7]],MATCH($A60&amp;"Bus Elec",tblAllCourses[Course Code]&amp;tblAllCourses[Type],0),MATCH(G$3,tblAllCourses[[#Headers],[Prerequisite 1]:[Prerequisite 7]],0)))</f>
        <v/>
      </c>
      <c r="H60" s="94" t="str" cm="1">
        <f t="array" ref="H60">IF(INDEX(tblAllCourses[[Prerequisite 1]:[Prerequisite 7]],MATCH($A60&amp;"Bus Elec",tblAllCourses[Course Code]&amp;tblAllCourses[Type],0),MATCH(H$3,tblAllCourses[[#Headers],[Prerequisite 1]:[Prerequisite 7]],0))=0,"",INDEX(tblAllCourses[[Prerequisite 1]:[Prerequisite 7]],MATCH($A60&amp;"Bus Elec",tblAllCourses[Course Code]&amp;tblAllCourses[Type],0),MATCH(H$3,tblAllCourses[[#Headers],[Prerequisite 1]:[Prerequisite 7]],0)))</f>
        <v/>
      </c>
      <c r="I60" s="94" t="str" cm="1">
        <f t="array" ref="I60">IF(INDEX(tblAllCourses[[Prerequisite 1]:[Prerequisite 7]],MATCH($A60&amp;"Bus Elec",tblAllCourses[Course Code]&amp;tblAllCourses[Type],0),MATCH(I$3,tblAllCourses[[#Headers],[Prerequisite 1]:[Prerequisite 7]],0))=0,"",INDEX(tblAllCourses[[Prerequisite 1]:[Prerequisite 7]],MATCH($A60&amp;"Bus Elec",tblAllCourses[Course Code]&amp;tblAllCourses[Type],0),MATCH(I$3,tblAllCourses[[#Headers],[Prerequisite 1]:[Prerequisite 7]],0)))</f>
        <v/>
      </c>
      <c r="J60" s="94" t="str" cm="1">
        <f t="array" ref="J60">IF(INDEX(tblAllCourses[[Prerequisite 1]:[Prerequisite 7]],MATCH($A60&amp;"Bus Elec",tblAllCourses[Course Code]&amp;tblAllCourses[Type],0),MATCH(J$3,tblAllCourses[[#Headers],[Prerequisite 1]:[Prerequisite 7]],0))=0,"",INDEX(tblAllCourses[[Prerequisite 1]:[Prerequisite 7]],MATCH($A60&amp;"Bus Elec",tblAllCourses[Course Code]&amp;tblAllCourses[Type],0),MATCH(J$3,tblAllCourses[[#Headers],[Prerequisite 1]:[Prerequisite 7]],0)))</f>
        <v/>
      </c>
      <c r="K60" s="110"/>
    </row>
    <row r="61" spans="1:11" ht="15.75" customHeight="1" x14ac:dyDescent="0.5">
      <c r="A61" s="44" t="s">
        <v>875</v>
      </c>
      <c r="B61" s="39" t="s">
        <v>1002</v>
      </c>
      <c r="C61" s="45">
        <f>VLOOKUP(A61,tblAllCourses[[Course Code]:[Credits]],3,FALSE)</f>
        <v>3</v>
      </c>
      <c r="D61" s="94" t="str" cm="1">
        <f t="array" ref="D61">IF(INDEX(tblAllCourses[[Prerequisite 1]:[Prerequisite 7]],MATCH($A61&amp;"Bus Elec",tblAllCourses[Course Code]&amp;tblAllCourses[Type],0),MATCH(D$3,tblAllCourses[[#Headers],[Prerequisite 1]:[Prerequisite 7]],0))=0,"",INDEX(tblAllCourses[[Prerequisite 1]:[Prerequisite 7]],MATCH($A61&amp;"Bus Elec",tblAllCourses[Course Code]&amp;tblAllCourses[Type],0),MATCH(D$3,tblAllCourses[[#Headers],[Prerequisite 1]:[Prerequisite 7]],0)))</f>
        <v/>
      </c>
      <c r="E61" s="94" t="str" cm="1">
        <f t="array" ref="E61">IF(INDEX(tblAllCourses[[Prerequisite 1]:[Prerequisite 7]],MATCH($A61&amp;"Bus Elec",tblAllCourses[Course Code]&amp;tblAllCourses[Type],0),MATCH(E$3,tblAllCourses[[#Headers],[Prerequisite 1]:[Prerequisite 7]],0))=0,"",INDEX(tblAllCourses[[Prerequisite 1]:[Prerequisite 7]],MATCH($A61&amp;"Bus Elec",tblAllCourses[Course Code]&amp;tblAllCourses[Type],0),MATCH(E$3,tblAllCourses[[#Headers],[Prerequisite 1]:[Prerequisite 7]],0)))</f>
        <v/>
      </c>
      <c r="F61" s="94" t="str" cm="1">
        <f t="array" ref="F61">IF(INDEX(tblAllCourses[[Prerequisite 1]:[Prerequisite 7]],MATCH($A61&amp;"Bus Elec",tblAllCourses[Course Code]&amp;tblAllCourses[Type],0),MATCH(F$3,tblAllCourses[[#Headers],[Prerequisite 1]:[Prerequisite 7]],0))=0,"",INDEX(tblAllCourses[[Prerequisite 1]:[Prerequisite 7]],MATCH($A61&amp;"Bus Elec",tblAllCourses[Course Code]&amp;tblAllCourses[Type],0),MATCH(F$3,tblAllCourses[[#Headers],[Prerequisite 1]:[Prerequisite 7]],0)))</f>
        <v/>
      </c>
      <c r="G61" s="94" t="str" cm="1">
        <f t="array" ref="G61">IF(INDEX(tblAllCourses[[Prerequisite 1]:[Prerequisite 7]],MATCH($A61&amp;"Bus Elec",tblAllCourses[Course Code]&amp;tblAllCourses[Type],0),MATCH(G$3,tblAllCourses[[#Headers],[Prerequisite 1]:[Prerequisite 7]],0))=0,"",INDEX(tblAllCourses[[Prerequisite 1]:[Prerequisite 7]],MATCH($A61&amp;"Bus Elec",tblAllCourses[Course Code]&amp;tblAllCourses[Type],0),MATCH(G$3,tblAllCourses[[#Headers],[Prerequisite 1]:[Prerequisite 7]],0)))</f>
        <v/>
      </c>
      <c r="H61" s="94" t="str" cm="1">
        <f t="array" ref="H61">IF(INDEX(tblAllCourses[[Prerequisite 1]:[Prerequisite 7]],MATCH($A61&amp;"Bus Elec",tblAllCourses[Course Code]&amp;tblAllCourses[Type],0),MATCH(H$3,tblAllCourses[[#Headers],[Prerequisite 1]:[Prerequisite 7]],0))=0,"",INDEX(tblAllCourses[[Prerequisite 1]:[Prerequisite 7]],MATCH($A61&amp;"Bus Elec",tblAllCourses[Course Code]&amp;tblAllCourses[Type],0),MATCH(H$3,tblAllCourses[[#Headers],[Prerequisite 1]:[Prerequisite 7]],0)))</f>
        <v/>
      </c>
      <c r="I61" s="94" t="str" cm="1">
        <f t="array" ref="I61">IF(INDEX(tblAllCourses[[Prerequisite 1]:[Prerequisite 7]],MATCH($A61&amp;"Bus Elec",tblAllCourses[Course Code]&amp;tblAllCourses[Type],0),MATCH(I$3,tblAllCourses[[#Headers],[Prerequisite 1]:[Prerequisite 7]],0))=0,"",INDEX(tblAllCourses[[Prerequisite 1]:[Prerequisite 7]],MATCH($A61&amp;"Bus Elec",tblAllCourses[Course Code]&amp;tblAllCourses[Type],0),MATCH(I$3,tblAllCourses[[#Headers],[Prerequisite 1]:[Prerequisite 7]],0)))</f>
        <v/>
      </c>
      <c r="J61" s="94" t="str" cm="1">
        <f t="array" ref="J61">IF(INDEX(tblAllCourses[[Prerequisite 1]:[Prerequisite 7]],MATCH($A61&amp;"Bus Elec",tblAllCourses[Course Code]&amp;tblAllCourses[Type],0),MATCH(J$3,tblAllCourses[[#Headers],[Prerequisite 1]:[Prerequisite 7]],0))=0,"",INDEX(tblAllCourses[[Prerequisite 1]:[Prerequisite 7]],MATCH($A61&amp;"Bus Elec",tblAllCourses[Course Code]&amp;tblAllCourses[Type],0),MATCH(J$3,tblAllCourses[[#Headers],[Prerequisite 1]:[Prerequisite 7]],0)))</f>
        <v/>
      </c>
      <c r="K61" s="110"/>
    </row>
    <row r="62" spans="1:11" ht="15.75" customHeight="1" x14ac:dyDescent="0.5">
      <c r="A62" s="44" t="s">
        <v>876</v>
      </c>
      <c r="B62" s="39" t="s">
        <v>1003</v>
      </c>
      <c r="C62" s="45">
        <f>VLOOKUP(A62,tblAllCourses[[Course Code]:[Credits]],3,FALSE)</f>
        <v>3</v>
      </c>
      <c r="D62" s="94" t="str" cm="1">
        <f t="array" ref="D62">IF(INDEX(tblAllCourses[[Prerequisite 1]:[Prerequisite 7]],MATCH($A62&amp;"Bus Elec",tblAllCourses[Course Code]&amp;tblAllCourses[Type],0),MATCH(D$3,tblAllCourses[[#Headers],[Prerequisite 1]:[Prerequisite 7]],0))=0,"",INDEX(tblAllCourses[[Prerequisite 1]:[Prerequisite 7]],MATCH($A62&amp;"Bus Elec",tblAllCourses[Course Code]&amp;tblAllCourses[Type],0),MATCH(D$3,tblAllCourses[[#Headers],[Prerequisite 1]:[Prerequisite 7]],0)))</f>
        <v/>
      </c>
      <c r="E62" s="94" t="str" cm="1">
        <f t="array" ref="E62">IF(INDEX(tblAllCourses[[Prerequisite 1]:[Prerequisite 7]],MATCH($A62&amp;"Bus Elec",tblAllCourses[Course Code]&amp;tblAllCourses[Type],0),MATCH(E$3,tblAllCourses[[#Headers],[Prerequisite 1]:[Prerequisite 7]],0))=0,"",INDEX(tblAllCourses[[Prerequisite 1]:[Prerequisite 7]],MATCH($A62&amp;"Bus Elec",tblAllCourses[Course Code]&amp;tblAllCourses[Type],0),MATCH(E$3,tblAllCourses[[#Headers],[Prerequisite 1]:[Prerequisite 7]],0)))</f>
        <v/>
      </c>
      <c r="F62" s="94" t="str" cm="1">
        <f t="array" ref="F62">IF(INDEX(tblAllCourses[[Prerequisite 1]:[Prerequisite 7]],MATCH($A62&amp;"Bus Elec",tblAllCourses[Course Code]&amp;tblAllCourses[Type],0),MATCH(F$3,tblAllCourses[[#Headers],[Prerequisite 1]:[Prerequisite 7]],0))=0,"",INDEX(tblAllCourses[[Prerequisite 1]:[Prerequisite 7]],MATCH($A62&amp;"Bus Elec",tblAllCourses[Course Code]&amp;tblAllCourses[Type],0),MATCH(F$3,tblAllCourses[[#Headers],[Prerequisite 1]:[Prerequisite 7]],0)))</f>
        <v/>
      </c>
      <c r="G62" s="94" t="str" cm="1">
        <f t="array" ref="G62">IF(INDEX(tblAllCourses[[Prerequisite 1]:[Prerequisite 7]],MATCH($A62&amp;"Bus Elec",tblAllCourses[Course Code]&amp;tblAllCourses[Type],0),MATCH(G$3,tblAllCourses[[#Headers],[Prerequisite 1]:[Prerequisite 7]],0))=0,"",INDEX(tblAllCourses[[Prerequisite 1]:[Prerequisite 7]],MATCH($A62&amp;"Bus Elec",tblAllCourses[Course Code]&amp;tblAllCourses[Type],0),MATCH(G$3,tblAllCourses[[#Headers],[Prerequisite 1]:[Prerequisite 7]],0)))</f>
        <v/>
      </c>
      <c r="H62" s="94" t="str" cm="1">
        <f t="array" ref="H62">IF(INDEX(tblAllCourses[[Prerequisite 1]:[Prerequisite 7]],MATCH($A62&amp;"Bus Elec",tblAllCourses[Course Code]&amp;tblAllCourses[Type],0),MATCH(H$3,tblAllCourses[[#Headers],[Prerequisite 1]:[Prerequisite 7]],0))=0,"",INDEX(tblAllCourses[[Prerequisite 1]:[Prerequisite 7]],MATCH($A62&amp;"Bus Elec",tblAllCourses[Course Code]&amp;tblAllCourses[Type],0),MATCH(H$3,tblAllCourses[[#Headers],[Prerequisite 1]:[Prerequisite 7]],0)))</f>
        <v/>
      </c>
      <c r="I62" s="94" t="str" cm="1">
        <f t="array" ref="I62">IF(INDEX(tblAllCourses[[Prerequisite 1]:[Prerequisite 7]],MATCH($A62&amp;"Bus Elec",tblAllCourses[Course Code]&amp;tblAllCourses[Type],0),MATCH(I$3,tblAllCourses[[#Headers],[Prerequisite 1]:[Prerequisite 7]],0))=0,"",INDEX(tblAllCourses[[Prerequisite 1]:[Prerequisite 7]],MATCH($A62&amp;"Bus Elec",tblAllCourses[Course Code]&amp;tblAllCourses[Type],0),MATCH(I$3,tblAllCourses[[#Headers],[Prerequisite 1]:[Prerequisite 7]],0)))</f>
        <v/>
      </c>
      <c r="J62" s="94" t="str" cm="1">
        <f t="array" ref="J62">IF(INDEX(tblAllCourses[[Prerequisite 1]:[Prerequisite 7]],MATCH($A62&amp;"Bus Elec",tblAllCourses[Course Code]&amp;tblAllCourses[Type],0),MATCH(J$3,tblAllCourses[[#Headers],[Prerequisite 1]:[Prerequisite 7]],0))=0,"",INDEX(tblAllCourses[[Prerequisite 1]:[Prerequisite 7]],MATCH($A62&amp;"Bus Elec",tblAllCourses[Course Code]&amp;tblAllCourses[Type],0),MATCH(J$3,tblAllCourses[[#Headers],[Prerequisite 1]:[Prerequisite 7]],0)))</f>
        <v/>
      </c>
      <c r="K62" s="110"/>
    </row>
    <row r="63" spans="1:11" ht="15.75" customHeight="1" x14ac:dyDescent="0.5">
      <c r="A63" s="44" t="s">
        <v>877</v>
      </c>
      <c r="B63" s="39" t="s">
        <v>1004</v>
      </c>
      <c r="C63" s="45">
        <f>VLOOKUP(A63,tblAllCourses[[Course Code]:[Credits]],3,FALSE)</f>
        <v>3</v>
      </c>
      <c r="D63" s="94" t="str" cm="1">
        <f t="array" ref="D63">IF(INDEX(tblAllCourses[[Prerequisite 1]:[Prerequisite 7]],MATCH($A63&amp;"Bus Elec",tblAllCourses[Course Code]&amp;tblAllCourses[Type],0),MATCH(D$3,tblAllCourses[[#Headers],[Prerequisite 1]:[Prerequisite 7]],0))=0,"",INDEX(tblAllCourses[[Prerequisite 1]:[Prerequisite 7]],MATCH($A63&amp;"Bus Elec",tblAllCourses[Course Code]&amp;tblAllCourses[Type],0),MATCH(D$3,tblAllCourses[[#Headers],[Prerequisite 1]:[Prerequisite 7]],0)))</f>
        <v/>
      </c>
      <c r="E63" s="94" t="str" cm="1">
        <f t="array" ref="E63">IF(INDEX(tblAllCourses[[Prerequisite 1]:[Prerequisite 7]],MATCH($A63&amp;"Bus Elec",tblAllCourses[Course Code]&amp;tblAllCourses[Type],0),MATCH(E$3,tblAllCourses[[#Headers],[Prerequisite 1]:[Prerequisite 7]],0))=0,"",INDEX(tblAllCourses[[Prerequisite 1]:[Prerequisite 7]],MATCH($A63&amp;"Bus Elec",tblAllCourses[Course Code]&amp;tblAllCourses[Type],0),MATCH(E$3,tblAllCourses[[#Headers],[Prerequisite 1]:[Prerequisite 7]],0)))</f>
        <v/>
      </c>
      <c r="F63" s="94" t="str" cm="1">
        <f t="array" ref="F63">IF(INDEX(tblAllCourses[[Prerequisite 1]:[Prerequisite 7]],MATCH($A63&amp;"Bus Elec",tblAllCourses[Course Code]&amp;tblAllCourses[Type],0),MATCH(F$3,tblAllCourses[[#Headers],[Prerequisite 1]:[Prerequisite 7]],0))=0,"",INDEX(tblAllCourses[[Prerequisite 1]:[Prerequisite 7]],MATCH($A63&amp;"Bus Elec",tblAllCourses[Course Code]&amp;tblAllCourses[Type],0),MATCH(F$3,tblAllCourses[[#Headers],[Prerequisite 1]:[Prerequisite 7]],0)))</f>
        <v/>
      </c>
      <c r="G63" s="94" t="str" cm="1">
        <f t="array" ref="G63">IF(INDEX(tblAllCourses[[Prerequisite 1]:[Prerequisite 7]],MATCH($A63&amp;"Bus Elec",tblAllCourses[Course Code]&amp;tblAllCourses[Type],0),MATCH(G$3,tblAllCourses[[#Headers],[Prerequisite 1]:[Prerequisite 7]],0))=0,"",INDEX(tblAllCourses[[Prerequisite 1]:[Prerequisite 7]],MATCH($A63&amp;"Bus Elec",tblAllCourses[Course Code]&amp;tblAllCourses[Type],0),MATCH(G$3,tblAllCourses[[#Headers],[Prerequisite 1]:[Prerequisite 7]],0)))</f>
        <v/>
      </c>
      <c r="H63" s="94" t="str" cm="1">
        <f t="array" ref="H63">IF(INDEX(tblAllCourses[[Prerequisite 1]:[Prerequisite 7]],MATCH($A63&amp;"Bus Elec",tblAllCourses[Course Code]&amp;tblAllCourses[Type],0),MATCH(H$3,tblAllCourses[[#Headers],[Prerequisite 1]:[Prerequisite 7]],0))=0,"",INDEX(tblAllCourses[[Prerequisite 1]:[Prerequisite 7]],MATCH($A63&amp;"Bus Elec",tblAllCourses[Course Code]&amp;tblAllCourses[Type],0),MATCH(H$3,tblAllCourses[[#Headers],[Prerequisite 1]:[Prerequisite 7]],0)))</f>
        <v/>
      </c>
      <c r="I63" s="94" t="str" cm="1">
        <f t="array" ref="I63">IF(INDEX(tblAllCourses[[Prerequisite 1]:[Prerequisite 7]],MATCH($A63&amp;"Bus Elec",tblAllCourses[Course Code]&amp;tblAllCourses[Type],0),MATCH(I$3,tblAllCourses[[#Headers],[Prerequisite 1]:[Prerequisite 7]],0))=0,"",INDEX(tblAllCourses[[Prerequisite 1]:[Prerequisite 7]],MATCH($A63&amp;"Bus Elec",tblAllCourses[Course Code]&amp;tblAllCourses[Type],0),MATCH(I$3,tblAllCourses[[#Headers],[Prerequisite 1]:[Prerequisite 7]],0)))</f>
        <v/>
      </c>
      <c r="J63" s="94" t="str" cm="1">
        <f t="array" ref="J63">IF(INDEX(tblAllCourses[[Prerequisite 1]:[Prerequisite 7]],MATCH($A63&amp;"Bus Elec",tblAllCourses[Course Code]&amp;tblAllCourses[Type],0),MATCH(J$3,tblAllCourses[[#Headers],[Prerequisite 1]:[Prerequisite 7]],0))=0,"",INDEX(tblAllCourses[[Prerequisite 1]:[Prerequisite 7]],MATCH($A63&amp;"Bus Elec",tblAllCourses[Course Code]&amp;tblAllCourses[Type],0),MATCH(J$3,tblAllCourses[[#Headers],[Prerequisite 1]:[Prerequisite 7]],0)))</f>
        <v/>
      </c>
      <c r="K63" s="110"/>
    </row>
    <row r="64" spans="1:11" ht="15.75" customHeight="1" x14ac:dyDescent="0.5">
      <c r="A64" s="44" t="s">
        <v>878</v>
      </c>
      <c r="B64" s="39" t="s">
        <v>1005</v>
      </c>
      <c r="C64" s="45">
        <f>VLOOKUP(A64,tblAllCourses[[Course Code]:[Credits]],3,FALSE)</f>
        <v>3</v>
      </c>
      <c r="D64" s="94" t="str" cm="1">
        <f t="array" ref="D64">IF(INDEX(tblAllCourses[[Prerequisite 1]:[Prerequisite 7]],MATCH($A64&amp;"Bus Elec",tblAllCourses[Course Code]&amp;tblAllCourses[Type],0),MATCH(D$3,tblAllCourses[[#Headers],[Prerequisite 1]:[Prerequisite 7]],0))=0,"",INDEX(tblAllCourses[[Prerequisite 1]:[Prerequisite 7]],MATCH($A64&amp;"Bus Elec",tblAllCourses[Course Code]&amp;tblAllCourses[Type],0),MATCH(D$3,tblAllCourses[[#Headers],[Prerequisite 1]:[Prerequisite 7]],0)))</f>
        <v/>
      </c>
      <c r="E64" s="94" t="str" cm="1">
        <f t="array" ref="E64">IF(INDEX(tblAllCourses[[Prerequisite 1]:[Prerequisite 7]],MATCH($A64&amp;"Bus Elec",tblAllCourses[Course Code]&amp;tblAllCourses[Type],0),MATCH(E$3,tblAllCourses[[#Headers],[Prerequisite 1]:[Prerequisite 7]],0))=0,"",INDEX(tblAllCourses[[Prerequisite 1]:[Prerequisite 7]],MATCH($A64&amp;"Bus Elec",tblAllCourses[Course Code]&amp;tblAllCourses[Type],0),MATCH(E$3,tblAllCourses[[#Headers],[Prerequisite 1]:[Prerequisite 7]],0)))</f>
        <v/>
      </c>
      <c r="F64" s="94" t="str" cm="1">
        <f t="array" ref="F64">IF(INDEX(tblAllCourses[[Prerequisite 1]:[Prerequisite 7]],MATCH($A64&amp;"Bus Elec",tblAllCourses[Course Code]&amp;tblAllCourses[Type],0),MATCH(F$3,tblAllCourses[[#Headers],[Prerequisite 1]:[Prerequisite 7]],0))=0,"",INDEX(tblAllCourses[[Prerequisite 1]:[Prerequisite 7]],MATCH($A64&amp;"Bus Elec",tblAllCourses[Course Code]&amp;tblAllCourses[Type],0),MATCH(F$3,tblAllCourses[[#Headers],[Prerequisite 1]:[Prerequisite 7]],0)))</f>
        <v/>
      </c>
      <c r="G64" s="94" t="str" cm="1">
        <f t="array" ref="G64">IF(INDEX(tblAllCourses[[Prerequisite 1]:[Prerequisite 7]],MATCH($A64&amp;"Bus Elec",tblAllCourses[Course Code]&amp;tblAllCourses[Type],0),MATCH(G$3,tblAllCourses[[#Headers],[Prerequisite 1]:[Prerequisite 7]],0))=0,"",INDEX(tblAllCourses[[Prerequisite 1]:[Prerequisite 7]],MATCH($A64&amp;"Bus Elec",tblAllCourses[Course Code]&amp;tblAllCourses[Type],0),MATCH(G$3,tblAllCourses[[#Headers],[Prerequisite 1]:[Prerequisite 7]],0)))</f>
        <v/>
      </c>
      <c r="H64" s="94" t="str" cm="1">
        <f t="array" ref="H64">IF(INDEX(tblAllCourses[[Prerequisite 1]:[Prerequisite 7]],MATCH($A64&amp;"Bus Elec",tblAllCourses[Course Code]&amp;tblAllCourses[Type],0),MATCH(H$3,tblAllCourses[[#Headers],[Prerequisite 1]:[Prerequisite 7]],0))=0,"",INDEX(tblAllCourses[[Prerequisite 1]:[Prerequisite 7]],MATCH($A64&amp;"Bus Elec",tblAllCourses[Course Code]&amp;tblAllCourses[Type],0),MATCH(H$3,tblAllCourses[[#Headers],[Prerequisite 1]:[Prerequisite 7]],0)))</f>
        <v/>
      </c>
      <c r="I64" s="94" t="str" cm="1">
        <f t="array" ref="I64">IF(INDEX(tblAllCourses[[Prerequisite 1]:[Prerequisite 7]],MATCH($A64&amp;"Bus Elec",tblAllCourses[Course Code]&amp;tblAllCourses[Type],0),MATCH(I$3,tblAllCourses[[#Headers],[Prerequisite 1]:[Prerequisite 7]],0))=0,"",INDEX(tblAllCourses[[Prerequisite 1]:[Prerequisite 7]],MATCH($A64&amp;"Bus Elec",tblAllCourses[Course Code]&amp;tblAllCourses[Type],0),MATCH(I$3,tblAllCourses[[#Headers],[Prerequisite 1]:[Prerequisite 7]],0)))</f>
        <v/>
      </c>
      <c r="J64" s="94" t="str" cm="1">
        <f t="array" ref="J64">IF(INDEX(tblAllCourses[[Prerequisite 1]:[Prerequisite 7]],MATCH($A64&amp;"Bus Elec",tblAllCourses[Course Code]&amp;tblAllCourses[Type],0),MATCH(J$3,tblAllCourses[[#Headers],[Prerequisite 1]:[Prerequisite 7]],0))=0,"",INDEX(tblAllCourses[[Prerequisite 1]:[Prerequisite 7]],MATCH($A64&amp;"Bus Elec",tblAllCourses[Course Code]&amp;tblAllCourses[Type],0),MATCH(J$3,tblAllCourses[[#Headers],[Prerequisite 1]:[Prerequisite 7]],0)))</f>
        <v/>
      </c>
      <c r="K64" s="110"/>
    </row>
    <row r="65" spans="1:11" ht="15.75" customHeight="1" x14ac:dyDescent="0.5">
      <c r="A65" s="44" t="s">
        <v>879</v>
      </c>
      <c r="B65" s="39" t="s">
        <v>1006</v>
      </c>
      <c r="C65" s="45">
        <f>VLOOKUP(A65,tblAllCourses[[Course Code]:[Credits]],3,FALSE)</f>
        <v>3</v>
      </c>
      <c r="D65" s="94" t="str" cm="1">
        <f t="array" ref="D65">IF(INDEX(tblAllCourses[[Prerequisite 1]:[Prerequisite 7]],MATCH($A65&amp;"Bus Elec",tblAllCourses[Course Code]&amp;tblAllCourses[Type],0),MATCH(D$3,tblAllCourses[[#Headers],[Prerequisite 1]:[Prerequisite 7]],0))=0,"",INDEX(tblAllCourses[[Prerequisite 1]:[Prerequisite 7]],MATCH($A65&amp;"Bus Elec",tblAllCourses[Course Code]&amp;tblAllCourses[Type],0),MATCH(D$3,tblAllCourses[[#Headers],[Prerequisite 1]:[Prerequisite 7]],0)))</f>
        <v/>
      </c>
      <c r="E65" s="94" t="str" cm="1">
        <f t="array" ref="E65">IF(INDEX(tblAllCourses[[Prerequisite 1]:[Prerequisite 7]],MATCH($A65&amp;"Bus Elec",tblAllCourses[Course Code]&amp;tblAllCourses[Type],0),MATCH(E$3,tblAllCourses[[#Headers],[Prerequisite 1]:[Prerequisite 7]],0))=0,"",INDEX(tblAllCourses[[Prerequisite 1]:[Prerequisite 7]],MATCH($A65&amp;"Bus Elec",tblAllCourses[Course Code]&amp;tblAllCourses[Type],0),MATCH(E$3,tblAllCourses[[#Headers],[Prerequisite 1]:[Prerequisite 7]],0)))</f>
        <v/>
      </c>
      <c r="F65" s="94" t="str" cm="1">
        <f t="array" ref="F65">IF(INDEX(tblAllCourses[[Prerequisite 1]:[Prerequisite 7]],MATCH($A65&amp;"Bus Elec",tblAllCourses[Course Code]&amp;tblAllCourses[Type],0),MATCH(F$3,tblAllCourses[[#Headers],[Prerequisite 1]:[Prerequisite 7]],0))=0,"",INDEX(tblAllCourses[[Prerequisite 1]:[Prerequisite 7]],MATCH($A65&amp;"Bus Elec",tblAllCourses[Course Code]&amp;tblAllCourses[Type],0),MATCH(F$3,tblAllCourses[[#Headers],[Prerequisite 1]:[Prerequisite 7]],0)))</f>
        <v/>
      </c>
      <c r="G65" s="94" t="str" cm="1">
        <f t="array" ref="G65">IF(INDEX(tblAllCourses[[Prerequisite 1]:[Prerequisite 7]],MATCH($A65&amp;"Bus Elec",tblAllCourses[Course Code]&amp;tblAllCourses[Type],0),MATCH(G$3,tblAllCourses[[#Headers],[Prerequisite 1]:[Prerequisite 7]],0))=0,"",INDEX(tblAllCourses[[Prerequisite 1]:[Prerequisite 7]],MATCH($A65&amp;"Bus Elec",tblAllCourses[Course Code]&amp;tblAllCourses[Type],0),MATCH(G$3,tblAllCourses[[#Headers],[Prerequisite 1]:[Prerequisite 7]],0)))</f>
        <v/>
      </c>
      <c r="H65" s="94" t="str" cm="1">
        <f t="array" ref="H65">IF(INDEX(tblAllCourses[[Prerequisite 1]:[Prerequisite 7]],MATCH($A65&amp;"Bus Elec",tblAllCourses[Course Code]&amp;tblAllCourses[Type],0),MATCH(H$3,tblAllCourses[[#Headers],[Prerequisite 1]:[Prerequisite 7]],0))=0,"",INDEX(tblAllCourses[[Prerequisite 1]:[Prerequisite 7]],MATCH($A65&amp;"Bus Elec",tblAllCourses[Course Code]&amp;tblAllCourses[Type],0),MATCH(H$3,tblAllCourses[[#Headers],[Prerequisite 1]:[Prerequisite 7]],0)))</f>
        <v/>
      </c>
      <c r="I65" s="94" t="str" cm="1">
        <f t="array" ref="I65">IF(INDEX(tblAllCourses[[Prerequisite 1]:[Prerequisite 7]],MATCH($A65&amp;"Bus Elec",tblAllCourses[Course Code]&amp;tblAllCourses[Type],0),MATCH(I$3,tblAllCourses[[#Headers],[Prerequisite 1]:[Prerequisite 7]],0))=0,"",INDEX(tblAllCourses[[Prerequisite 1]:[Prerequisite 7]],MATCH($A65&amp;"Bus Elec",tblAllCourses[Course Code]&amp;tblAllCourses[Type],0),MATCH(I$3,tblAllCourses[[#Headers],[Prerequisite 1]:[Prerequisite 7]],0)))</f>
        <v/>
      </c>
      <c r="J65" s="94" t="str" cm="1">
        <f t="array" ref="J65">IF(INDEX(tblAllCourses[[Prerequisite 1]:[Prerequisite 7]],MATCH($A65&amp;"Bus Elec",tblAllCourses[Course Code]&amp;tblAllCourses[Type],0),MATCH(J$3,tblAllCourses[[#Headers],[Prerequisite 1]:[Prerequisite 7]],0))=0,"",INDEX(tblAllCourses[[Prerequisite 1]:[Prerequisite 7]],MATCH($A65&amp;"Bus Elec",tblAllCourses[Course Code]&amp;tblAllCourses[Type],0),MATCH(J$3,tblAllCourses[[#Headers],[Prerequisite 1]:[Prerequisite 7]],0)))</f>
        <v/>
      </c>
      <c r="K65" s="110"/>
    </row>
    <row r="66" spans="1:11" ht="15.75" customHeight="1" x14ac:dyDescent="0.5">
      <c r="A66" s="44" t="s">
        <v>880</v>
      </c>
      <c r="B66" s="39" t="s">
        <v>1007</v>
      </c>
      <c r="C66" s="45">
        <f>VLOOKUP(A66,tblAllCourses[[Course Code]:[Credits]],3,FALSE)</f>
        <v>3</v>
      </c>
      <c r="D66" s="94" t="str" cm="1">
        <f t="array" ref="D66">IF(INDEX(tblAllCourses[[Prerequisite 1]:[Prerequisite 7]],MATCH($A66&amp;"Bus Elec",tblAllCourses[Course Code]&amp;tblAllCourses[Type],0),MATCH(D$3,tblAllCourses[[#Headers],[Prerequisite 1]:[Prerequisite 7]],0))=0,"",INDEX(tblAllCourses[[Prerequisite 1]:[Prerequisite 7]],MATCH($A66&amp;"Bus Elec",tblAllCourses[Course Code]&amp;tblAllCourses[Type],0),MATCH(D$3,tblAllCourses[[#Headers],[Prerequisite 1]:[Prerequisite 7]],0)))</f>
        <v/>
      </c>
      <c r="E66" s="94" t="str" cm="1">
        <f t="array" ref="E66">IF(INDEX(tblAllCourses[[Prerequisite 1]:[Prerequisite 7]],MATCH($A66&amp;"Bus Elec",tblAllCourses[Course Code]&amp;tblAllCourses[Type],0),MATCH(E$3,tblAllCourses[[#Headers],[Prerequisite 1]:[Prerequisite 7]],0))=0,"",INDEX(tblAllCourses[[Prerequisite 1]:[Prerequisite 7]],MATCH($A66&amp;"Bus Elec",tblAllCourses[Course Code]&amp;tblAllCourses[Type],0),MATCH(E$3,tblAllCourses[[#Headers],[Prerequisite 1]:[Prerequisite 7]],0)))</f>
        <v/>
      </c>
      <c r="F66" s="94" t="str" cm="1">
        <f t="array" ref="F66">IF(INDEX(tblAllCourses[[Prerequisite 1]:[Prerequisite 7]],MATCH($A66&amp;"Bus Elec",tblAllCourses[Course Code]&amp;tblAllCourses[Type],0),MATCH(F$3,tblAllCourses[[#Headers],[Prerequisite 1]:[Prerequisite 7]],0))=0,"",INDEX(tblAllCourses[[Prerequisite 1]:[Prerequisite 7]],MATCH($A66&amp;"Bus Elec",tblAllCourses[Course Code]&amp;tblAllCourses[Type],0),MATCH(F$3,tblAllCourses[[#Headers],[Prerequisite 1]:[Prerequisite 7]],0)))</f>
        <v/>
      </c>
      <c r="G66" s="94" t="str" cm="1">
        <f t="array" ref="G66">IF(INDEX(tblAllCourses[[Prerequisite 1]:[Prerequisite 7]],MATCH($A66&amp;"Bus Elec",tblAllCourses[Course Code]&amp;tblAllCourses[Type],0),MATCH(G$3,tblAllCourses[[#Headers],[Prerequisite 1]:[Prerequisite 7]],0))=0,"",INDEX(tblAllCourses[[Prerequisite 1]:[Prerequisite 7]],MATCH($A66&amp;"Bus Elec",tblAllCourses[Course Code]&amp;tblAllCourses[Type],0),MATCH(G$3,tblAllCourses[[#Headers],[Prerequisite 1]:[Prerequisite 7]],0)))</f>
        <v/>
      </c>
      <c r="H66" s="94" t="str" cm="1">
        <f t="array" ref="H66">IF(INDEX(tblAllCourses[[Prerequisite 1]:[Prerequisite 7]],MATCH($A66&amp;"Bus Elec",tblAllCourses[Course Code]&amp;tblAllCourses[Type],0),MATCH(H$3,tblAllCourses[[#Headers],[Prerequisite 1]:[Prerequisite 7]],0))=0,"",INDEX(tblAllCourses[[Prerequisite 1]:[Prerequisite 7]],MATCH($A66&amp;"Bus Elec",tblAllCourses[Course Code]&amp;tblAllCourses[Type],0),MATCH(H$3,tblAllCourses[[#Headers],[Prerequisite 1]:[Prerequisite 7]],0)))</f>
        <v/>
      </c>
      <c r="I66" s="94" t="str" cm="1">
        <f t="array" ref="I66">IF(INDEX(tblAllCourses[[Prerequisite 1]:[Prerequisite 7]],MATCH($A66&amp;"Bus Elec",tblAllCourses[Course Code]&amp;tblAllCourses[Type],0),MATCH(I$3,tblAllCourses[[#Headers],[Prerequisite 1]:[Prerequisite 7]],0))=0,"",INDEX(tblAllCourses[[Prerequisite 1]:[Prerequisite 7]],MATCH($A66&amp;"Bus Elec",tblAllCourses[Course Code]&amp;tblAllCourses[Type],0),MATCH(I$3,tblAllCourses[[#Headers],[Prerequisite 1]:[Prerequisite 7]],0)))</f>
        <v/>
      </c>
      <c r="J66" s="94" t="str" cm="1">
        <f t="array" ref="J66">IF(INDEX(tblAllCourses[[Prerequisite 1]:[Prerequisite 7]],MATCH($A66&amp;"Bus Elec",tblAllCourses[Course Code]&amp;tblAllCourses[Type],0),MATCH(J$3,tblAllCourses[[#Headers],[Prerequisite 1]:[Prerequisite 7]],0))=0,"",INDEX(tblAllCourses[[Prerequisite 1]:[Prerequisite 7]],MATCH($A66&amp;"Bus Elec",tblAllCourses[Course Code]&amp;tblAllCourses[Type],0),MATCH(J$3,tblAllCourses[[#Headers],[Prerequisite 1]:[Prerequisite 7]],0)))</f>
        <v/>
      </c>
      <c r="K66" s="110"/>
    </row>
    <row r="67" spans="1:11" ht="15.75" customHeight="1" x14ac:dyDescent="0.5">
      <c r="A67" s="44" t="s">
        <v>883</v>
      </c>
      <c r="B67" s="39" t="s">
        <v>1008</v>
      </c>
      <c r="C67" s="45">
        <f>VLOOKUP(A67,tblAllCourses[[Course Code]:[Credits]],3,FALSE)</f>
        <v>3</v>
      </c>
      <c r="D67" s="94" t="str" cm="1">
        <f t="array" ref="D67">IF(INDEX(tblAllCourses[[Prerequisite 1]:[Prerequisite 7]],MATCH($A67&amp;"Bus Elec",tblAllCourses[Course Code]&amp;tblAllCourses[Type],0),MATCH(D$3,tblAllCourses[[#Headers],[Prerequisite 1]:[Prerequisite 7]],0))=0,"",INDEX(tblAllCourses[[Prerequisite 1]:[Prerequisite 7]],MATCH($A67&amp;"Bus Elec",tblAllCourses[Course Code]&amp;tblAllCourses[Type],0),MATCH(D$3,tblAllCourses[[#Headers],[Prerequisite 1]:[Prerequisite 7]],0)))</f>
        <v/>
      </c>
      <c r="E67" s="94" t="str" cm="1">
        <f t="array" ref="E67">IF(INDEX(tblAllCourses[[Prerequisite 1]:[Prerequisite 7]],MATCH($A67&amp;"Bus Elec",tblAllCourses[Course Code]&amp;tblAllCourses[Type],0),MATCH(E$3,tblAllCourses[[#Headers],[Prerequisite 1]:[Prerequisite 7]],0))=0,"",INDEX(tblAllCourses[[Prerequisite 1]:[Prerequisite 7]],MATCH($A67&amp;"Bus Elec",tblAllCourses[Course Code]&amp;tblAllCourses[Type],0),MATCH(E$3,tblAllCourses[[#Headers],[Prerequisite 1]:[Prerequisite 7]],0)))</f>
        <v/>
      </c>
      <c r="F67" s="94" t="str" cm="1">
        <f t="array" ref="F67">IF(INDEX(tblAllCourses[[Prerequisite 1]:[Prerequisite 7]],MATCH($A67&amp;"Bus Elec",tblAllCourses[Course Code]&amp;tblAllCourses[Type],0),MATCH(F$3,tblAllCourses[[#Headers],[Prerequisite 1]:[Prerequisite 7]],0))=0,"",INDEX(tblAllCourses[[Prerequisite 1]:[Prerequisite 7]],MATCH($A67&amp;"Bus Elec",tblAllCourses[Course Code]&amp;tblAllCourses[Type],0),MATCH(F$3,tblAllCourses[[#Headers],[Prerequisite 1]:[Prerequisite 7]],0)))</f>
        <v/>
      </c>
      <c r="G67" s="94" t="str" cm="1">
        <f t="array" ref="G67">IF(INDEX(tblAllCourses[[Prerequisite 1]:[Prerequisite 7]],MATCH($A67&amp;"Bus Elec",tblAllCourses[Course Code]&amp;tblAllCourses[Type],0),MATCH(G$3,tblAllCourses[[#Headers],[Prerequisite 1]:[Prerequisite 7]],0))=0,"",INDEX(tblAllCourses[[Prerequisite 1]:[Prerequisite 7]],MATCH($A67&amp;"Bus Elec",tblAllCourses[Course Code]&amp;tblAllCourses[Type],0),MATCH(G$3,tblAllCourses[[#Headers],[Prerequisite 1]:[Prerequisite 7]],0)))</f>
        <v/>
      </c>
      <c r="H67" s="94" t="str" cm="1">
        <f t="array" ref="H67">IF(INDEX(tblAllCourses[[Prerequisite 1]:[Prerequisite 7]],MATCH($A67&amp;"Bus Elec",tblAllCourses[Course Code]&amp;tblAllCourses[Type],0),MATCH(H$3,tblAllCourses[[#Headers],[Prerequisite 1]:[Prerequisite 7]],0))=0,"",INDEX(tblAllCourses[[Prerequisite 1]:[Prerequisite 7]],MATCH($A67&amp;"Bus Elec",tblAllCourses[Course Code]&amp;tblAllCourses[Type],0),MATCH(H$3,tblAllCourses[[#Headers],[Prerequisite 1]:[Prerequisite 7]],0)))</f>
        <v/>
      </c>
      <c r="I67" s="94" t="str" cm="1">
        <f t="array" ref="I67">IF(INDEX(tblAllCourses[[Prerequisite 1]:[Prerequisite 7]],MATCH($A67&amp;"Bus Elec",tblAllCourses[Course Code]&amp;tblAllCourses[Type],0),MATCH(I$3,tblAllCourses[[#Headers],[Prerequisite 1]:[Prerequisite 7]],0))=0,"",INDEX(tblAllCourses[[Prerequisite 1]:[Prerequisite 7]],MATCH($A67&amp;"Bus Elec",tblAllCourses[Course Code]&amp;tblAllCourses[Type],0),MATCH(I$3,tblAllCourses[[#Headers],[Prerequisite 1]:[Prerequisite 7]],0)))</f>
        <v/>
      </c>
      <c r="J67" s="94" t="str" cm="1">
        <f t="array" ref="J67">IF(INDEX(tblAllCourses[[Prerequisite 1]:[Prerequisite 7]],MATCH($A67&amp;"Bus Elec",tblAllCourses[Course Code]&amp;tblAllCourses[Type],0),MATCH(J$3,tblAllCourses[[#Headers],[Prerequisite 1]:[Prerequisite 7]],0))=0,"",INDEX(tblAllCourses[[Prerequisite 1]:[Prerequisite 7]],MATCH($A67&amp;"Bus Elec",tblAllCourses[Course Code]&amp;tblAllCourses[Type],0),MATCH(J$3,tblAllCourses[[#Headers],[Prerequisite 1]:[Prerequisite 7]],0)))</f>
        <v/>
      </c>
      <c r="K67" s="110"/>
    </row>
    <row r="68" spans="1:11" ht="15.75" customHeight="1" x14ac:dyDescent="0.5">
      <c r="A68" s="44" t="s">
        <v>882</v>
      </c>
      <c r="B68" s="39" t="s">
        <v>1009</v>
      </c>
      <c r="C68" s="45">
        <f>VLOOKUP(A68,tblAllCourses[[Course Code]:[Credits]],3,FALSE)</f>
        <v>3</v>
      </c>
      <c r="D68" s="94" t="str" cm="1">
        <f t="array" ref="D68">IF(INDEX(tblAllCourses[[Prerequisite 1]:[Prerequisite 7]],MATCH($A68&amp;"Bus Elec",tblAllCourses[Course Code]&amp;tblAllCourses[Type],0),MATCH(D$3,tblAllCourses[[#Headers],[Prerequisite 1]:[Prerequisite 7]],0))=0,"",INDEX(tblAllCourses[[Prerequisite 1]:[Prerequisite 7]],MATCH($A68&amp;"Bus Elec",tblAllCourses[Course Code]&amp;tblAllCourses[Type],0),MATCH(D$3,tblAllCourses[[#Headers],[Prerequisite 1]:[Prerequisite 7]],0)))</f>
        <v/>
      </c>
      <c r="E68" s="94" t="str" cm="1">
        <f t="array" ref="E68">IF(INDEX(tblAllCourses[[Prerequisite 1]:[Prerequisite 7]],MATCH($A68&amp;"Bus Elec",tblAllCourses[Course Code]&amp;tblAllCourses[Type],0),MATCH(E$3,tblAllCourses[[#Headers],[Prerequisite 1]:[Prerequisite 7]],0))=0,"",INDEX(tblAllCourses[[Prerequisite 1]:[Prerequisite 7]],MATCH($A68&amp;"Bus Elec",tblAllCourses[Course Code]&amp;tblAllCourses[Type],0),MATCH(E$3,tblAllCourses[[#Headers],[Prerequisite 1]:[Prerequisite 7]],0)))</f>
        <v/>
      </c>
      <c r="F68" s="94" t="str" cm="1">
        <f t="array" ref="F68">IF(INDEX(tblAllCourses[[Prerequisite 1]:[Prerequisite 7]],MATCH($A68&amp;"Bus Elec",tblAllCourses[Course Code]&amp;tblAllCourses[Type],0),MATCH(F$3,tblAllCourses[[#Headers],[Prerequisite 1]:[Prerequisite 7]],0))=0,"",INDEX(tblAllCourses[[Prerequisite 1]:[Prerequisite 7]],MATCH($A68&amp;"Bus Elec",tblAllCourses[Course Code]&amp;tblAllCourses[Type],0),MATCH(F$3,tblAllCourses[[#Headers],[Prerequisite 1]:[Prerequisite 7]],0)))</f>
        <v/>
      </c>
      <c r="G68" s="94" t="str" cm="1">
        <f t="array" ref="G68">IF(INDEX(tblAllCourses[[Prerequisite 1]:[Prerequisite 7]],MATCH($A68&amp;"Bus Elec",tblAllCourses[Course Code]&amp;tblAllCourses[Type],0),MATCH(G$3,tblAllCourses[[#Headers],[Prerequisite 1]:[Prerequisite 7]],0))=0,"",INDEX(tblAllCourses[[Prerequisite 1]:[Prerequisite 7]],MATCH($A68&amp;"Bus Elec",tblAllCourses[Course Code]&amp;tblAllCourses[Type],0),MATCH(G$3,tblAllCourses[[#Headers],[Prerequisite 1]:[Prerequisite 7]],0)))</f>
        <v/>
      </c>
      <c r="H68" s="94" t="str" cm="1">
        <f t="array" ref="H68">IF(INDEX(tblAllCourses[[Prerequisite 1]:[Prerequisite 7]],MATCH($A68&amp;"Bus Elec",tblAllCourses[Course Code]&amp;tblAllCourses[Type],0),MATCH(H$3,tblAllCourses[[#Headers],[Prerequisite 1]:[Prerequisite 7]],0))=0,"",INDEX(tblAllCourses[[Prerequisite 1]:[Prerequisite 7]],MATCH($A68&amp;"Bus Elec",tblAllCourses[Course Code]&amp;tblAllCourses[Type],0),MATCH(H$3,tblAllCourses[[#Headers],[Prerequisite 1]:[Prerequisite 7]],0)))</f>
        <v/>
      </c>
      <c r="I68" s="94" t="str" cm="1">
        <f t="array" ref="I68">IF(INDEX(tblAllCourses[[Prerequisite 1]:[Prerequisite 7]],MATCH($A68&amp;"Bus Elec",tblAllCourses[Course Code]&amp;tblAllCourses[Type],0),MATCH(I$3,tblAllCourses[[#Headers],[Prerequisite 1]:[Prerequisite 7]],0))=0,"",INDEX(tblAllCourses[[Prerequisite 1]:[Prerequisite 7]],MATCH($A68&amp;"Bus Elec",tblAllCourses[Course Code]&amp;tblAllCourses[Type],0),MATCH(I$3,tblAllCourses[[#Headers],[Prerequisite 1]:[Prerequisite 7]],0)))</f>
        <v/>
      </c>
      <c r="J68" s="94" t="str" cm="1">
        <f t="array" ref="J68">IF(INDEX(tblAllCourses[[Prerequisite 1]:[Prerequisite 7]],MATCH($A68&amp;"Bus Elec",tblAllCourses[Course Code]&amp;tblAllCourses[Type],0),MATCH(J$3,tblAllCourses[[#Headers],[Prerequisite 1]:[Prerequisite 7]],0))=0,"",INDEX(tblAllCourses[[Prerequisite 1]:[Prerequisite 7]],MATCH($A68&amp;"Bus Elec",tblAllCourses[Course Code]&amp;tblAllCourses[Type],0),MATCH(J$3,tblAllCourses[[#Headers],[Prerequisite 1]:[Prerequisite 7]],0)))</f>
        <v/>
      </c>
      <c r="K68" s="110"/>
    </row>
    <row r="69" spans="1:11" ht="15.75" customHeight="1" x14ac:dyDescent="0.5">
      <c r="A69" s="44" t="s">
        <v>884</v>
      </c>
      <c r="B69" s="39" t="s">
        <v>1010</v>
      </c>
      <c r="C69" s="45">
        <f>VLOOKUP(A69,tblAllCourses[[Course Code]:[Credits]],3,FALSE)</f>
        <v>3</v>
      </c>
      <c r="D69" s="94" t="str" cm="1">
        <f t="array" ref="D69">IF(INDEX(tblAllCourses[[Prerequisite 1]:[Prerequisite 7]],MATCH($A69&amp;"Bus Elec",tblAllCourses[Course Code]&amp;tblAllCourses[Type],0),MATCH(D$3,tblAllCourses[[#Headers],[Prerequisite 1]:[Prerequisite 7]],0))=0,"",INDEX(tblAllCourses[[Prerequisite 1]:[Prerequisite 7]],MATCH($A69&amp;"Bus Elec",tblAllCourses[Course Code]&amp;tblAllCourses[Type],0),MATCH(D$3,tblAllCourses[[#Headers],[Prerequisite 1]:[Prerequisite 7]],0)))</f>
        <v/>
      </c>
      <c r="E69" s="94" t="str" cm="1">
        <f t="array" ref="E69">IF(INDEX(tblAllCourses[[Prerequisite 1]:[Prerequisite 7]],MATCH($A69&amp;"Bus Elec",tblAllCourses[Course Code]&amp;tblAllCourses[Type],0),MATCH(E$3,tblAllCourses[[#Headers],[Prerequisite 1]:[Prerequisite 7]],0))=0,"",INDEX(tblAllCourses[[Prerequisite 1]:[Prerequisite 7]],MATCH($A69&amp;"Bus Elec",tblAllCourses[Course Code]&amp;tblAllCourses[Type],0),MATCH(E$3,tblAllCourses[[#Headers],[Prerequisite 1]:[Prerequisite 7]],0)))</f>
        <v/>
      </c>
      <c r="F69" s="94" t="str" cm="1">
        <f t="array" ref="F69">IF(INDEX(tblAllCourses[[Prerequisite 1]:[Prerequisite 7]],MATCH($A69&amp;"Bus Elec",tblAllCourses[Course Code]&amp;tblAllCourses[Type],0),MATCH(F$3,tblAllCourses[[#Headers],[Prerequisite 1]:[Prerequisite 7]],0))=0,"",INDEX(tblAllCourses[[Prerequisite 1]:[Prerequisite 7]],MATCH($A69&amp;"Bus Elec",tblAllCourses[Course Code]&amp;tblAllCourses[Type],0),MATCH(F$3,tblAllCourses[[#Headers],[Prerequisite 1]:[Prerequisite 7]],0)))</f>
        <v/>
      </c>
      <c r="G69" s="94" t="str" cm="1">
        <f t="array" ref="G69">IF(INDEX(tblAllCourses[[Prerequisite 1]:[Prerequisite 7]],MATCH($A69&amp;"Bus Elec",tblAllCourses[Course Code]&amp;tblAllCourses[Type],0),MATCH(G$3,tblAllCourses[[#Headers],[Prerequisite 1]:[Prerequisite 7]],0))=0,"",INDEX(tblAllCourses[[Prerequisite 1]:[Prerequisite 7]],MATCH($A69&amp;"Bus Elec",tblAllCourses[Course Code]&amp;tblAllCourses[Type],0),MATCH(G$3,tblAllCourses[[#Headers],[Prerequisite 1]:[Prerequisite 7]],0)))</f>
        <v/>
      </c>
      <c r="H69" s="94" t="str" cm="1">
        <f t="array" ref="H69">IF(INDEX(tblAllCourses[[Prerequisite 1]:[Prerequisite 7]],MATCH($A69&amp;"Bus Elec",tblAllCourses[Course Code]&amp;tblAllCourses[Type],0),MATCH(H$3,tblAllCourses[[#Headers],[Prerequisite 1]:[Prerequisite 7]],0))=0,"",INDEX(tblAllCourses[[Prerequisite 1]:[Prerequisite 7]],MATCH($A69&amp;"Bus Elec",tblAllCourses[Course Code]&amp;tblAllCourses[Type],0),MATCH(H$3,tblAllCourses[[#Headers],[Prerequisite 1]:[Prerequisite 7]],0)))</f>
        <v/>
      </c>
      <c r="I69" s="94" t="str" cm="1">
        <f t="array" ref="I69">IF(INDEX(tblAllCourses[[Prerequisite 1]:[Prerequisite 7]],MATCH($A69&amp;"Bus Elec",tblAllCourses[Course Code]&amp;tblAllCourses[Type],0),MATCH(I$3,tblAllCourses[[#Headers],[Prerequisite 1]:[Prerequisite 7]],0))=0,"",INDEX(tblAllCourses[[Prerequisite 1]:[Prerequisite 7]],MATCH($A69&amp;"Bus Elec",tblAllCourses[Course Code]&amp;tblAllCourses[Type],0),MATCH(I$3,tblAllCourses[[#Headers],[Prerequisite 1]:[Prerequisite 7]],0)))</f>
        <v/>
      </c>
      <c r="J69" s="94" t="str" cm="1">
        <f t="array" ref="J69">IF(INDEX(tblAllCourses[[Prerequisite 1]:[Prerequisite 7]],MATCH($A69&amp;"Bus Elec",tblAllCourses[Course Code]&amp;tblAllCourses[Type],0),MATCH(J$3,tblAllCourses[[#Headers],[Prerequisite 1]:[Prerequisite 7]],0))=0,"",INDEX(tblAllCourses[[Prerequisite 1]:[Prerequisite 7]],MATCH($A69&amp;"Bus Elec",tblAllCourses[Course Code]&amp;tblAllCourses[Type],0),MATCH(J$3,tblAllCourses[[#Headers],[Prerequisite 1]:[Prerequisite 7]],0)))</f>
        <v/>
      </c>
      <c r="K69" s="110"/>
    </row>
    <row r="70" spans="1:11" ht="15.75" customHeight="1" x14ac:dyDescent="0.5">
      <c r="A70" s="44" t="s">
        <v>885</v>
      </c>
      <c r="B70" s="39" t="s">
        <v>1011</v>
      </c>
      <c r="C70" s="45">
        <f>VLOOKUP(A70,tblAllCourses[[Course Code]:[Credits]],3,FALSE)</f>
        <v>3</v>
      </c>
      <c r="D70" s="94" t="str" cm="1">
        <f t="array" ref="D70">IF(INDEX(tblAllCourses[[Prerequisite 1]:[Prerequisite 7]],MATCH($A70&amp;"Bus Elec",tblAllCourses[Course Code]&amp;tblAllCourses[Type],0),MATCH(D$3,tblAllCourses[[#Headers],[Prerequisite 1]:[Prerequisite 7]],0))=0,"",INDEX(tblAllCourses[[Prerequisite 1]:[Prerequisite 7]],MATCH($A70&amp;"Bus Elec",tblAllCourses[Course Code]&amp;tblAllCourses[Type],0),MATCH(D$3,tblAllCourses[[#Headers],[Prerequisite 1]:[Prerequisite 7]],0)))</f>
        <v/>
      </c>
      <c r="E70" s="94" t="str" cm="1">
        <f t="array" ref="E70">IF(INDEX(tblAllCourses[[Prerequisite 1]:[Prerequisite 7]],MATCH($A70&amp;"Bus Elec",tblAllCourses[Course Code]&amp;tblAllCourses[Type],0),MATCH(E$3,tblAllCourses[[#Headers],[Prerequisite 1]:[Prerequisite 7]],0))=0,"",INDEX(tblAllCourses[[Prerequisite 1]:[Prerequisite 7]],MATCH($A70&amp;"Bus Elec",tblAllCourses[Course Code]&amp;tblAllCourses[Type],0),MATCH(E$3,tblAllCourses[[#Headers],[Prerequisite 1]:[Prerequisite 7]],0)))</f>
        <v/>
      </c>
      <c r="F70" s="94" t="str" cm="1">
        <f t="array" ref="F70">IF(INDEX(tblAllCourses[[Prerequisite 1]:[Prerequisite 7]],MATCH($A70&amp;"Bus Elec",tblAllCourses[Course Code]&amp;tblAllCourses[Type],0),MATCH(F$3,tblAllCourses[[#Headers],[Prerequisite 1]:[Prerequisite 7]],0))=0,"",INDEX(tblAllCourses[[Prerequisite 1]:[Prerequisite 7]],MATCH($A70&amp;"Bus Elec",tblAllCourses[Course Code]&amp;tblAllCourses[Type],0),MATCH(F$3,tblAllCourses[[#Headers],[Prerequisite 1]:[Prerequisite 7]],0)))</f>
        <v/>
      </c>
      <c r="G70" s="94" t="str" cm="1">
        <f t="array" ref="G70">IF(INDEX(tblAllCourses[[Prerequisite 1]:[Prerequisite 7]],MATCH($A70&amp;"Bus Elec",tblAllCourses[Course Code]&amp;tblAllCourses[Type],0),MATCH(G$3,tblAllCourses[[#Headers],[Prerequisite 1]:[Prerequisite 7]],0))=0,"",INDEX(tblAllCourses[[Prerequisite 1]:[Prerequisite 7]],MATCH($A70&amp;"Bus Elec",tblAllCourses[Course Code]&amp;tblAllCourses[Type],0),MATCH(G$3,tblAllCourses[[#Headers],[Prerequisite 1]:[Prerequisite 7]],0)))</f>
        <v/>
      </c>
      <c r="H70" s="94" t="str" cm="1">
        <f t="array" ref="H70">IF(INDEX(tblAllCourses[[Prerequisite 1]:[Prerequisite 7]],MATCH($A70&amp;"Bus Elec",tblAllCourses[Course Code]&amp;tblAllCourses[Type],0),MATCH(H$3,tblAllCourses[[#Headers],[Prerequisite 1]:[Prerequisite 7]],0))=0,"",INDEX(tblAllCourses[[Prerequisite 1]:[Prerequisite 7]],MATCH($A70&amp;"Bus Elec",tblAllCourses[Course Code]&amp;tblAllCourses[Type],0),MATCH(H$3,tblAllCourses[[#Headers],[Prerequisite 1]:[Prerequisite 7]],0)))</f>
        <v/>
      </c>
      <c r="I70" s="94" t="str" cm="1">
        <f t="array" ref="I70">IF(INDEX(tblAllCourses[[Prerequisite 1]:[Prerequisite 7]],MATCH($A70&amp;"Bus Elec",tblAllCourses[Course Code]&amp;tblAllCourses[Type],0),MATCH(I$3,tblAllCourses[[#Headers],[Prerequisite 1]:[Prerequisite 7]],0))=0,"",INDEX(tblAllCourses[[Prerequisite 1]:[Prerequisite 7]],MATCH($A70&amp;"Bus Elec",tblAllCourses[Course Code]&amp;tblAllCourses[Type],0),MATCH(I$3,tblAllCourses[[#Headers],[Prerequisite 1]:[Prerequisite 7]],0)))</f>
        <v/>
      </c>
      <c r="J70" s="94" t="str" cm="1">
        <f t="array" ref="J70">IF(INDEX(tblAllCourses[[Prerequisite 1]:[Prerequisite 7]],MATCH($A70&amp;"Bus Elec",tblAllCourses[Course Code]&amp;tblAllCourses[Type],0),MATCH(J$3,tblAllCourses[[#Headers],[Prerequisite 1]:[Prerequisite 7]],0))=0,"",INDEX(tblAllCourses[[Prerequisite 1]:[Prerequisite 7]],MATCH($A70&amp;"Bus Elec",tblAllCourses[Course Code]&amp;tblAllCourses[Type],0),MATCH(J$3,tblAllCourses[[#Headers],[Prerequisite 1]:[Prerequisite 7]],0)))</f>
        <v/>
      </c>
      <c r="K70" s="110"/>
    </row>
    <row r="71" spans="1:11" ht="15.75" customHeight="1" x14ac:dyDescent="0.5">
      <c r="A71" s="44" t="s">
        <v>886</v>
      </c>
      <c r="B71" s="39" t="s">
        <v>1012</v>
      </c>
      <c r="C71" s="45">
        <f>VLOOKUP(A71,tblAllCourses[[Course Code]:[Credits]],3,FALSE)</f>
        <v>3</v>
      </c>
      <c r="D71" s="94" t="str" cm="1">
        <f t="array" ref="D71">IF(INDEX(tblAllCourses[[Prerequisite 1]:[Prerequisite 7]],MATCH($A71&amp;"Bus Elec",tblAllCourses[Course Code]&amp;tblAllCourses[Type],0),MATCH(D$3,tblAllCourses[[#Headers],[Prerequisite 1]:[Prerequisite 7]],0))=0,"",INDEX(tblAllCourses[[Prerequisite 1]:[Prerequisite 7]],MATCH($A71&amp;"Bus Elec",tblAllCourses[Course Code]&amp;tblAllCourses[Type],0),MATCH(D$3,tblAllCourses[[#Headers],[Prerequisite 1]:[Prerequisite 7]],0)))</f>
        <v/>
      </c>
      <c r="E71" s="94" t="str" cm="1">
        <f t="array" ref="E71">IF(INDEX(tblAllCourses[[Prerequisite 1]:[Prerequisite 7]],MATCH($A71&amp;"Bus Elec",tblAllCourses[Course Code]&amp;tblAllCourses[Type],0),MATCH(E$3,tblAllCourses[[#Headers],[Prerequisite 1]:[Prerequisite 7]],0))=0,"",INDEX(tblAllCourses[[Prerequisite 1]:[Prerequisite 7]],MATCH($A71&amp;"Bus Elec",tblAllCourses[Course Code]&amp;tblAllCourses[Type],0),MATCH(E$3,tblAllCourses[[#Headers],[Prerequisite 1]:[Prerequisite 7]],0)))</f>
        <v/>
      </c>
      <c r="F71" s="94" t="str" cm="1">
        <f t="array" ref="F71">IF(INDEX(tblAllCourses[[Prerequisite 1]:[Prerequisite 7]],MATCH($A71&amp;"Bus Elec",tblAllCourses[Course Code]&amp;tblAllCourses[Type],0),MATCH(F$3,tblAllCourses[[#Headers],[Prerequisite 1]:[Prerequisite 7]],0))=0,"",INDEX(tblAllCourses[[Prerequisite 1]:[Prerequisite 7]],MATCH($A71&amp;"Bus Elec",tblAllCourses[Course Code]&amp;tblAllCourses[Type],0),MATCH(F$3,tblAllCourses[[#Headers],[Prerequisite 1]:[Prerequisite 7]],0)))</f>
        <v/>
      </c>
      <c r="G71" s="94" t="str" cm="1">
        <f t="array" ref="G71">IF(INDEX(tblAllCourses[[Prerequisite 1]:[Prerequisite 7]],MATCH($A71&amp;"Bus Elec",tblAllCourses[Course Code]&amp;tblAllCourses[Type],0),MATCH(G$3,tblAllCourses[[#Headers],[Prerequisite 1]:[Prerequisite 7]],0))=0,"",INDEX(tblAllCourses[[Prerequisite 1]:[Prerequisite 7]],MATCH($A71&amp;"Bus Elec",tblAllCourses[Course Code]&amp;tblAllCourses[Type],0),MATCH(G$3,tblAllCourses[[#Headers],[Prerequisite 1]:[Prerequisite 7]],0)))</f>
        <v/>
      </c>
      <c r="H71" s="94" t="str" cm="1">
        <f t="array" ref="H71">IF(INDEX(tblAllCourses[[Prerequisite 1]:[Prerequisite 7]],MATCH($A71&amp;"Bus Elec",tblAllCourses[Course Code]&amp;tblAllCourses[Type],0),MATCH(H$3,tblAllCourses[[#Headers],[Prerequisite 1]:[Prerequisite 7]],0))=0,"",INDEX(tblAllCourses[[Prerequisite 1]:[Prerequisite 7]],MATCH($A71&amp;"Bus Elec",tblAllCourses[Course Code]&amp;tblAllCourses[Type],0),MATCH(H$3,tblAllCourses[[#Headers],[Prerequisite 1]:[Prerequisite 7]],0)))</f>
        <v/>
      </c>
      <c r="I71" s="94" t="str" cm="1">
        <f t="array" ref="I71">IF(INDEX(tblAllCourses[[Prerequisite 1]:[Prerequisite 7]],MATCH($A71&amp;"Bus Elec",tblAllCourses[Course Code]&amp;tblAllCourses[Type],0),MATCH(I$3,tblAllCourses[[#Headers],[Prerequisite 1]:[Prerequisite 7]],0))=0,"",INDEX(tblAllCourses[[Prerequisite 1]:[Prerequisite 7]],MATCH($A71&amp;"Bus Elec",tblAllCourses[Course Code]&amp;tblAllCourses[Type],0),MATCH(I$3,tblAllCourses[[#Headers],[Prerequisite 1]:[Prerequisite 7]],0)))</f>
        <v/>
      </c>
      <c r="J71" s="94" t="str" cm="1">
        <f t="array" ref="J71">IF(INDEX(tblAllCourses[[Prerequisite 1]:[Prerequisite 7]],MATCH($A71&amp;"Bus Elec",tblAllCourses[Course Code]&amp;tblAllCourses[Type],0),MATCH(J$3,tblAllCourses[[#Headers],[Prerequisite 1]:[Prerequisite 7]],0))=0,"",INDEX(tblAllCourses[[Prerequisite 1]:[Prerequisite 7]],MATCH($A71&amp;"Bus Elec",tblAllCourses[Course Code]&amp;tblAllCourses[Type],0),MATCH(J$3,tblAllCourses[[#Headers],[Prerequisite 1]:[Prerequisite 7]],0)))</f>
        <v/>
      </c>
      <c r="K71" s="110"/>
    </row>
    <row r="72" spans="1:11" ht="15.75" customHeight="1" x14ac:dyDescent="0.5">
      <c r="A72" s="44" t="s">
        <v>887</v>
      </c>
      <c r="B72" s="39" t="s">
        <v>1013</v>
      </c>
      <c r="C72" s="45">
        <f>VLOOKUP(A72,tblAllCourses[[Course Code]:[Credits]],3,FALSE)</f>
        <v>3</v>
      </c>
      <c r="D72" s="94" t="str" cm="1">
        <f t="array" ref="D72">IF(INDEX(tblAllCourses[[Prerequisite 1]:[Prerequisite 7]],MATCH($A72&amp;"Bus Elec",tblAllCourses[Course Code]&amp;tblAllCourses[Type],0),MATCH(D$3,tblAllCourses[[#Headers],[Prerequisite 1]:[Prerequisite 7]],0))=0,"",INDEX(tblAllCourses[[Prerequisite 1]:[Prerequisite 7]],MATCH($A72&amp;"Bus Elec",tblAllCourses[Course Code]&amp;tblAllCourses[Type],0),MATCH(D$3,tblAllCourses[[#Headers],[Prerequisite 1]:[Prerequisite 7]],0)))</f>
        <v/>
      </c>
      <c r="E72" s="94" t="str" cm="1">
        <f t="array" ref="E72">IF(INDEX(tblAllCourses[[Prerequisite 1]:[Prerequisite 7]],MATCH($A72&amp;"Bus Elec",tblAllCourses[Course Code]&amp;tblAllCourses[Type],0),MATCH(E$3,tblAllCourses[[#Headers],[Prerequisite 1]:[Prerequisite 7]],0))=0,"",INDEX(tblAllCourses[[Prerequisite 1]:[Prerequisite 7]],MATCH($A72&amp;"Bus Elec",tblAllCourses[Course Code]&amp;tblAllCourses[Type],0),MATCH(E$3,tblAllCourses[[#Headers],[Prerequisite 1]:[Prerequisite 7]],0)))</f>
        <v/>
      </c>
      <c r="F72" s="94" t="str" cm="1">
        <f t="array" ref="F72">IF(INDEX(tblAllCourses[[Prerequisite 1]:[Prerequisite 7]],MATCH($A72&amp;"Bus Elec",tblAllCourses[Course Code]&amp;tblAllCourses[Type],0),MATCH(F$3,tblAllCourses[[#Headers],[Prerequisite 1]:[Prerequisite 7]],0))=0,"",INDEX(tblAllCourses[[Prerequisite 1]:[Prerequisite 7]],MATCH($A72&amp;"Bus Elec",tblAllCourses[Course Code]&amp;tblAllCourses[Type],0),MATCH(F$3,tblAllCourses[[#Headers],[Prerequisite 1]:[Prerequisite 7]],0)))</f>
        <v/>
      </c>
      <c r="G72" s="94" t="str" cm="1">
        <f t="array" ref="G72">IF(INDEX(tblAllCourses[[Prerequisite 1]:[Prerequisite 7]],MATCH($A72&amp;"Bus Elec",tblAllCourses[Course Code]&amp;tblAllCourses[Type],0),MATCH(G$3,tblAllCourses[[#Headers],[Prerequisite 1]:[Prerequisite 7]],0))=0,"",INDEX(tblAllCourses[[Prerequisite 1]:[Prerequisite 7]],MATCH($A72&amp;"Bus Elec",tblAllCourses[Course Code]&amp;tblAllCourses[Type],0),MATCH(G$3,tblAllCourses[[#Headers],[Prerequisite 1]:[Prerequisite 7]],0)))</f>
        <v/>
      </c>
      <c r="H72" s="94" t="str" cm="1">
        <f t="array" ref="H72">IF(INDEX(tblAllCourses[[Prerequisite 1]:[Prerequisite 7]],MATCH($A72&amp;"Bus Elec",tblAllCourses[Course Code]&amp;tblAllCourses[Type],0),MATCH(H$3,tblAllCourses[[#Headers],[Prerequisite 1]:[Prerequisite 7]],0))=0,"",INDEX(tblAllCourses[[Prerequisite 1]:[Prerequisite 7]],MATCH($A72&amp;"Bus Elec",tblAllCourses[Course Code]&amp;tblAllCourses[Type],0),MATCH(H$3,tblAllCourses[[#Headers],[Prerequisite 1]:[Prerequisite 7]],0)))</f>
        <v/>
      </c>
      <c r="I72" s="94" t="str" cm="1">
        <f t="array" ref="I72">IF(INDEX(tblAllCourses[[Prerequisite 1]:[Prerequisite 7]],MATCH($A72&amp;"Bus Elec",tblAllCourses[Course Code]&amp;tblAllCourses[Type],0),MATCH(I$3,tblAllCourses[[#Headers],[Prerequisite 1]:[Prerequisite 7]],0))=0,"",INDEX(tblAllCourses[[Prerequisite 1]:[Prerequisite 7]],MATCH($A72&amp;"Bus Elec",tblAllCourses[Course Code]&amp;tblAllCourses[Type],0),MATCH(I$3,tblAllCourses[[#Headers],[Prerequisite 1]:[Prerequisite 7]],0)))</f>
        <v/>
      </c>
      <c r="J72" s="94" t="str" cm="1">
        <f t="array" ref="J72">IF(INDEX(tblAllCourses[[Prerequisite 1]:[Prerequisite 7]],MATCH($A72&amp;"Bus Elec",tblAllCourses[Course Code]&amp;tblAllCourses[Type],0),MATCH(J$3,tblAllCourses[[#Headers],[Prerequisite 1]:[Prerequisite 7]],0))=0,"",INDEX(tblAllCourses[[Prerequisite 1]:[Prerequisite 7]],MATCH($A72&amp;"Bus Elec",tblAllCourses[Course Code]&amp;tblAllCourses[Type],0),MATCH(J$3,tblAllCourses[[#Headers],[Prerequisite 1]:[Prerequisite 7]],0)))</f>
        <v/>
      </c>
      <c r="K72" s="110"/>
    </row>
    <row r="73" spans="1:11" ht="15.75" customHeight="1" x14ac:dyDescent="0.5">
      <c r="A73" s="44" t="s">
        <v>888</v>
      </c>
      <c r="B73" s="39" t="s">
        <v>1014</v>
      </c>
      <c r="C73" s="45">
        <f>VLOOKUP(A73,tblAllCourses[[Course Code]:[Credits]],3,FALSE)</f>
        <v>3</v>
      </c>
      <c r="D73" s="94" t="str" cm="1">
        <f t="array" ref="D73">IF(INDEX(tblAllCourses[[Prerequisite 1]:[Prerequisite 7]],MATCH($A73&amp;"Bus Elec",tblAllCourses[Course Code]&amp;tblAllCourses[Type],0),MATCH(D$3,tblAllCourses[[#Headers],[Prerequisite 1]:[Prerequisite 7]],0))=0,"",INDEX(tblAllCourses[[Prerequisite 1]:[Prerequisite 7]],MATCH($A73&amp;"Bus Elec",tblAllCourses[Course Code]&amp;tblAllCourses[Type],0),MATCH(D$3,tblAllCourses[[#Headers],[Prerequisite 1]:[Prerequisite 7]],0)))</f>
        <v/>
      </c>
      <c r="E73" s="94" t="str" cm="1">
        <f t="array" ref="E73">IF(INDEX(tblAllCourses[[Prerequisite 1]:[Prerequisite 7]],MATCH($A73&amp;"Bus Elec",tblAllCourses[Course Code]&amp;tblAllCourses[Type],0),MATCH(E$3,tblAllCourses[[#Headers],[Prerequisite 1]:[Prerequisite 7]],0))=0,"",INDEX(tblAllCourses[[Prerequisite 1]:[Prerequisite 7]],MATCH($A73&amp;"Bus Elec",tblAllCourses[Course Code]&amp;tblAllCourses[Type],0),MATCH(E$3,tblAllCourses[[#Headers],[Prerequisite 1]:[Prerequisite 7]],0)))</f>
        <v/>
      </c>
      <c r="F73" s="94" t="str" cm="1">
        <f t="array" ref="F73">IF(INDEX(tblAllCourses[[Prerequisite 1]:[Prerequisite 7]],MATCH($A73&amp;"Bus Elec",tblAllCourses[Course Code]&amp;tblAllCourses[Type],0),MATCH(F$3,tblAllCourses[[#Headers],[Prerequisite 1]:[Prerequisite 7]],0))=0,"",INDEX(tblAllCourses[[Prerequisite 1]:[Prerequisite 7]],MATCH($A73&amp;"Bus Elec",tblAllCourses[Course Code]&amp;tblAllCourses[Type],0),MATCH(F$3,tblAllCourses[[#Headers],[Prerequisite 1]:[Prerequisite 7]],0)))</f>
        <v/>
      </c>
      <c r="G73" s="94" t="str" cm="1">
        <f t="array" ref="G73">IF(INDEX(tblAllCourses[[Prerequisite 1]:[Prerequisite 7]],MATCH($A73&amp;"Bus Elec",tblAllCourses[Course Code]&amp;tblAllCourses[Type],0),MATCH(G$3,tblAllCourses[[#Headers],[Prerequisite 1]:[Prerequisite 7]],0))=0,"",INDEX(tblAllCourses[[Prerequisite 1]:[Prerequisite 7]],MATCH($A73&amp;"Bus Elec",tblAllCourses[Course Code]&amp;tblAllCourses[Type],0),MATCH(G$3,tblAllCourses[[#Headers],[Prerequisite 1]:[Prerequisite 7]],0)))</f>
        <v/>
      </c>
      <c r="H73" s="94" t="str" cm="1">
        <f t="array" ref="H73">IF(INDEX(tblAllCourses[[Prerequisite 1]:[Prerequisite 7]],MATCH($A73&amp;"Bus Elec",tblAllCourses[Course Code]&amp;tblAllCourses[Type],0),MATCH(H$3,tblAllCourses[[#Headers],[Prerequisite 1]:[Prerequisite 7]],0))=0,"",INDEX(tblAllCourses[[Prerequisite 1]:[Prerequisite 7]],MATCH($A73&amp;"Bus Elec",tblAllCourses[Course Code]&amp;tblAllCourses[Type],0),MATCH(H$3,tblAllCourses[[#Headers],[Prerequisite 1]:[Prerequisite 7]],0)))</f>
        <v/>
      </c>
      <c r="I73" s="94" t="str" cm="1">
        <f t="array" ref="I73">IF(INDEX(tblAllCourses[[Prerequisite 1]:[Prerequisite 7]],MATCH($A73&amp;"Bus Elec",tblAllCourses[Course Code]&amp;tblAllCourses[Type],0),MATCH(I$3,tblAllCourses[[#Headers],[Prerequisite 1]:[Prerequisite 7]],0))=0,"",INDEX(tblAllCourses[[Prerequisite 1]:[Prerequisite 7]],MATCH($A73&amp;"Bus Elec",tblAllCourses[Course Code]&amp;tblAllCourses[Type],0),MATCH(I$3,tblAllCourses[[#Headers],[Prerequisite 1]:[Prerequisite 7]],0)))</f>
        <v/>
      </c>
      <c r="J73" s="94" t="str" cm="1">
        <f t="array" ref="J73">IF(INDEX(tblAllCourses[[Prerequisite 1]:[Prerequisite 7]],MATCH($A73&amp;"Bus Elec",tblAllCourses[Course Code]&amp;tblAllCourses[Type],0),MATCH(J$3,tblAllCourses[[#Headers],[Prerequisite 1]:[Prerequisite 7]],0))=0,"",INDEX(tblAllCourses[[Prerequisite 1]:[Prerequisite 7]],MATCH($A73&amp;"Bus Elec",tblAllCourses[Course Code]&amp;tblAllCourses[Type],0),MATCH(J$3,tblAllCourses[[#Headers],[Prerequisite 1]:[Prerequisite 7]],0)))</f>
        <v/>
      </c>
      <c r="K73" s="110"/>
    </row>
    <row r="74" spans="1:11" ht="15.75" customHeight="1" x14ac:dyDescent="0.5">
      <c r="A74" s="44" t="s">
        <v>889</v>
      </c>
      <c r="B74" s="39" t="s">
        <v>1015</v>
      </c>
      <c r="C74" s="45">
        <f>VLOOKUP(A74,tblAllCourses[[Course Code]:[Credits]],3,FALSE)</f>
        <v>3</v>
      </c>
      <c r="D74" s="94" t="str" cm="1">
        <f t="array" ref="D74">IF(INDEX(tblAllCourses[[Prerequisite 1]:[Prerequisite 7]],MATCH($A74&amp;"Bus Elec",tblAllCourses[Course Code]&amp;tblAllCourses[Type],0),MATCH(D$3,tblAllCourses[[#Headers],[Prerequisite 1]:[Prerequisite 7]],0))=0,"",INDEX(tblAllCourses[[Prerequisite 1]:[Prerequisite 7]],MATCH($A74&amp;"Bus Elec",tblAllCourses[Course Code]&amp;tblAllCourses[Type],0),MATCH(D$3,tblAllCourses[[#Headers],[Prerequisite 1]:[Prerequisite 7]],0)))</f>
        <v/>
      </c>
      <c r="E74" s="94" t="str" cm="1">
        <f t="array" ref="E74">IF(INDEX(tblAllCourses[[Prerequisite 1]:[Prerequisite 7]],MATCH($A74&amp;"Bus Elec",tblAllCourses[Course Code]&amp;tblAllCourses[Type],0),MATCH(E$3,tblAllCourses[[#Headers],[Prerequisite 1]:[Prerequisite 7]],0))=0,"",INDEX(tblAllCourses[[Prerequisite 1]:[Prerequisite 7]],MATCH($A74&amp;"Bus Elec",tblAllCourses[Course Code]&amp;tblAllCourses[Type],0),MATCH(E$3,tblAllCourses[[#Headers],[Prerequisite 1]:[Prerequisite 7]],0)))</f>
        <v/>
      </c>
      <c r="F74" s="94" t="str" cm="1">
        <f t="array" ref="F74">IF(INDEX(tblAllCourses[[Prerequisite 1]:[Prerequisite 7]],MATCH($A74&amp;"Bus Elec",tblAllCourses[Course Code]&amp;tblAllCourses[Type],0),MATCH(F$3,tblAllCourses[[#Headers],[Prerequisite 1]:[Prerequisite 7]],0))=0,"",INDEX(tblAllCourses[[Prerequisite 1]:[Prerequisite 7]],MATCH($A74&amp;"Bus Elec",tblAllCourses[Course Code]&amp;tblAllCourses[Type],0),MATCH(F$3,tblAllCourses[[#Headers],[Prerequisite 1]:[Prerequisite 7]],0)))</f>
        <v/>
      </c>
      <c r="G74" s="94" t="str" cm="1">
        <f t="array" ref="G74">IF(INDEX(tblAllCourses[[Prerequisite 1]:[Prerequisite 7]],MATCH($A74&amp;"Bus Elec",tblAllCourses[Course Code]&amp;tblAllCourses[Type],0),MATCH(G$3,tblAllCourses[[#Headers],[Prerequisite 1]:[Prerequisite 7]],0))=0,"",INDEX(tblAllCourses[[Prerequisite 1]:[Prerequisite 7]],MATCH($A74&amp;"Bus Elec",tblAllCourses[Course Code]&amp;tblAllCourses[Type],0),MATCH(G$3,tblAllCourses[[#Headers],[Prerequisite 1]:[Prerequisite 7]],0)))</f>
        <v/>
      </c>
      <c r="H74" s="94" t="str" cm="1">
        <f t="array" ref="H74">IF(INDEX(tblAllCourses[[Prerequisite 1]:[Prerequisite 7]],MATCH($A74&amp;"Bus Elec",tblAllCourses[Course Code]&amp;tblAllCourses[Type],0),MATCH(H$3,tblAllCourses[[#Headers],[Prerequisite 1]:[Prerequisite 7]],0))=0,"",INDEX(tblAllCourses[[Prerequisite 1]:[Prerequisite 7]],MATCH($A74&amp;"Bus Elec",tblAllCourses[Course Code]&amp;tblAllCourses[Type],0),MATCH(H$3,tblAllCourses[[#Headers],[Prerequisite 1]:[Prerequisite 7]],0)))</f>
        <v/>
      </c>
      <c r="I74" s="94" t="str" cm="1">
        <f t="array" ref="I74">IF(INDEX(tblAllCourses[[Prerequisite 1]:[Prerequisite 7]],MATCH($A74&amp;"Bus Elec",tblAllCourses[Course Code]&amp;tblAllCourses[Type],0),MATCH(I$3,tblAllCourses[[#Headers],[Prerequisite 1]:[Prerequisite 7]],0))=0,"",INDEX(tblAllCourses[[Prerequisite 1]:[Prerequisite 7]],MATCH($A74&amp;"Bus Elec",tblAllCourses[Course Code]&amp;tblAllCourses[Type],0),MATCH(I$3,tblAllCourses[[#Headers],[Prerequisite 1]:[Prerequisite 7]],0)))</f>
        <v/>
      </c>
      <c r="J74" s="94" t="str" cm="1">
        <f t="array" ref="J74">IF(INDEX(tblAllCourses[[Prerequisite 1]:[Prerequisite 7]],MATCH($A74&amp;"Bus Elec",tblAllCourses[Course Code]&amp;tblAllCourses[Type],0),MATCH(J$3,tblAllCourses[[#Headers],[Prerequisite 1]:[Prerequisite 7]],0))=0,"",INDEX(tblAllCourses[[Prerequisite 1]:[Prerequisite 7]],MATCH($A74&amp;"Bus Elec",tblAllCourses[Course Code]&amp;tblAllCourses[Type],0),MATCH(J$3,tblAllCourses[[#Headers],[Prerequisite 1]:[Prerequisite 7]],0)))</f>
        <v/>
      </c>
      <c r="K74" s="110"/>
    </row>
    <row r="75" spans="1:11" ht="15.75" customHeight="1" x14ac:dyDescent="0.5">
      <c r="A75" s="44" t="s">
        <v>890</v>
      </c>
      <c r="B75" s="39" t="s">
        <v>1016</v>
      </c>
      <c r="C75" s="45">
        <f>VLOOKUP(A75,tblAllCourses[[Course Code]:[Credits]],3,FALSE)</f>
        <v>3</v>
      </c>
      <c r="D75" s="94" t="str" cm="1">
        <f t="array" ref="D75">IF(INDEX(tblAllCourses[[Prerequisite 1]:[Prerequisite 7]],MATCH($A75&amp;"Bus Elec",tblAllCourses[Course Code]&amp;tblAllCourses[Type],0),MATCH(D$3,tblAllCourses[[#Headers],[Prerequisite 1]:[Prerequisite 7]],0))=0,"",INDEX(tblAllCourses[[Prerequisite 1]:[Prerequisite 7]],MATCH($A75&amp;"Bus Elec",tblAllCourses[Course Code]&amp;tblAllCourses[Type],0),MATCH(D$3,tblAllCourses[[#Headers],[Prerequisite 1]:[Prerequisite 7]],0)))</f>
        <v/>
      </c>
      <c r="E75" s="94" t="str" cm="1">
        <f t="array" ref="E75">IF(INDEX(tblAllCourses[[Prerequisite 1]:[Prerequisite 7]],MATCH($A75&amp;"Bus Elec",tblAllCourses[Course Code]&amp;tblAllCourses[Type],0),MATCH(E$3,tblAllCourses[[#Headers],[Prerequisite 1]:[Prerequisite 7]],0))=0,"",INDEX(tblAllCourses[[Prerequisite 1]:[Prerequisite 7]],MATCH($A75&amp;"Bus Elec",tblAllCourses[Course Code]&amp;tblAllCourses[Type],0),MATCH(E$3,tblAllCourses[[#Headers],[Prerequisite 1]:[Prerequisite 7]],0)))</f>
        <v/>
      </c>
      <c r="F75" s="94" t="str" cm="1">
        <f t="array" ref="F75">IF(INDEX(tblAllCourses[[Prerequisite 1]:[Prerequisite 7]],MATCH($A75&amp;"Bus Elec",tblAllCourses[Course Code]&amp;tblAllCourses[Type],0),MATCH(F$3,tblAllCourses[[#Headers],[Prerequisite 1]:[Prerequisite 7]],0))=0,"",INDEX(tblAllCourses[[Prerequisite 1]:[Prerequisite 7]],MATCH($A75&amp;"Bus Elec",tblAllCourses[Course Code]&amp;tblAllCourses[Type],0),MATCH(F$3,tblAllCourses[[#Headers],[Prerequisite 1]:[Prerequisite 7]],0)))</f>
        <v/>
      </c>
      <c r="G75" s="94" t="str" cm="1">
        <f t="array" ref="G75">IF(INDEX(tblAllCourses[[Prerequisite 1]:[Prerequisite 7]],MATCH($A75&amp;"Bus Elec",tblAllCourses[Course Code]&amp;tblAllCourses[Type],0),MATCH(G$3,tblAllCourses[[#Headers],[Prerequisite 1]:[Prerequisite 7]],0))=0,"",INDEX(tblAllCourses[[Prerequisite 1]:[Prerequisite 7]],MATCH($A75&amp;"Bus Elec",tblAllCourses[Course Code]&amp;tblAllCourses[Type],0),MATCH(G$3,tblAllCourses[[#Headers],[Prerequisite 1]:[Prerequisite 7]],0)))</f>
        <v/>
      </c>
      <c r="H75" s="94" t="str" cm="1">
        <f t="array" ref="H75">IF(INDEX(tblAllCourses[[Prerequisite 1]:[Prerequisite 7]],MATCH($A75&amp;"Bus Elec",tblAllCourses[Course Code]&amp;tblAllCourses[Type],0),MATCH(H$3,tblAllCourses[[#Headers],[Prerequisite 1]:[Prerequisite 7]],0))=0,"",INDEX(tblAllCourses[[Prerequisite 1]:[Prerequisite 7]],MATCH($A75&amp;"Bus Elec",tblAllCourses[Course Code]&amp;tblAllCourses[Type],0),MATCH(H$3,tblAllCourses[[#Headers],[Prerequisite 1]:[Prerequisite 7]],0)))</f>
        <v/>
      </c>
      <c r="I75" s="94" t="str" cm="1">
        <f t="array" ref="I75">IF(INDEX(tblAllCourses[[Prerequisite 1]:[Prerequisite 7]],MATCH($A75&amp;"Bus Elec",tblAllCourses[Course Code]&amp;tblAllCourses[Type],0),MATCH(I$3,tblAllCourses[[#Headers],[Prerequisite 1]:[Prerequisite 7]],0))=0,"",INDEX(tblAllCourses[[Prerequisite 1]:[Prerequisite 7]],MATCH($A75&amp;"Bus Elec",tblAllCourses[Course Code]&amp;tblAllCourses[Type],0),MATCH(I$3,tblAllCourses[[#Headers],[Prerequisite 1]:[Prerequisite 7]],0)))</f>
        <v/>
      </c>
      <c r="J75" s="94" t="str" cm="1">
        <f t="array" ref="J75">IF(INDEX(tblAllCourses[[Prerequisite 1]:[Prerequisite 7]],MATCH($A75&amp;"Bus Elec",tblAllCourses[Course Code]&amp;tblAllCourses[Type],0),MATCH(J$3,tblAllCourses[[#Headers],[Prerequisite 1]:[Prerequisite 7]],0))=0,"",INDEX(tblAllCourses[[Prerequisite 1]:[Prerequisite 7]],MATCH($A75&amp;"Bus Elec",tblAllCourses[Course Code]&amp;tblAllCourses[Type],0),MATCH(J$3,tblAllCourses[[#Headers],[Prerequisite 1]:[Prerequisite 7]],0)))</f>
        <v/>
      </c>
      <c r="K75" s="110"/>
    </row>
    <row r="76" spans="1:11" ht="15.75" customHeight="1" x14ac:dyDescent="0.5">
      <c r="A76" s="44" t="s">
        <v>891</v>
      </c>
      <c r="B76" s="39" t="s">
        <v>1017</v>
      </c>
      <c r="C76" s="45">
        <f>VLOOKUP(A76,tblAllCourses[[Course Code]:[Credits]],3,FALSE)</f>
        <v>3</v>
      </c>
      <c r="D76" s="94" t="str" cm="1">
        <f t="array" ref="D76">IF(INDEX(tblAllCourses[[Prerequisite 1]:[Prerequisite 7]],MATCH($A76&amp;"Bus Elec",tblAllCourses[Course Code]&amp;tblAllCourses[Type],0),MATCH(D$3,tblAllCourses[[#Headers],[Prerequisite 1]:[Prerequisite 7]],0))=0,"",INDEX(tblAllCourses[[Prerequisite 1]:[Prerequisite 7]],MATCH($A76&amp;"Bus Elec",tblAllCourses[Course Code]&amp;tblAllCourses[Type],0),MATCH(D$3,tblAllCourses[[#Headers],[Prerequisite 1]:[Prerequisite 7]],0)))</f>
        <v/>
      </c>
      <c r="E76" s="94" t="str" cm="1">
        <f t="array" ref="E76">IF(INDEX(tblAllCourses[[Prerequisite 1]:[Prerequisite 7]],MATCH($A76&amp;"Bus Elec",tblAllCourses[Course Code]&amp;tblAllCourses[Type],0),MATCH(E$3,tblAllCourses[[#Headers],[Prerequisite 1]:[Prerequisite 7]],0))=0,"",INDEX(tblAllCourses[[Prerequisite 1]:[Prerequisite 7]],MATCH($A76&amp;"Bus Elec",tblAllCourses[Course Code]&amp;tblAllCourses[Type],0),MATCH(E$3,tblAllCourses[[#Headers],[Prerequisite 1]:[Prerequisite 7]],0)))</f>
        <v/>
      </c>
      <c r="F76" s="94" t="str" cm="1">
        <f t="array" ref="F76">IF(INDEX(tblAllCourses[[Prerequisite 1]:[Prerequisite 7]],MATCH($A76&amp;"Bus Elec",tblAllCourses[Course Code]&amp;tblAllCourses[Type],0),MATCH(F$3,tblAllCourses[[#Headers],[Prerequisite 1]:[Prerequisite 7]],0))=0,"",INDEX(tblAllCourses[[Prerequisite 1]:[Prerequisite 7]],MATCH($A76&amp;"Bus Elec",tblAllCourses[Course Code]&amp;tblAllCourses[Type],0),MATCH(F$3,tblAllCourses[[#Headers],[Prerequisite 1]:[Prerequisite 7]],0)))</f>
        <v/>
      </c>
      <c r="G76" s="94" t="str" cm="1">
        <f t="array" ref="G76">IF(INDEX(tblAllCourses[[Prerequisite 1]:[Prerequisite 7]],MATCH($A76&amp;"Bus Elec",tblAllCourses[Course Code]&amp;tblAllCourses[Type],0),MATCH(G$3,tblAllCourses[[#Headers],[Prerequisite 1]:[Prerequisite 7]],0))=0,"",INDEX(tblAllCourses[[Prerequisite 1]:[Prerequisite 7]],MATCH($A76&amp;"Bus Elec",tblAllCourses[Course Code]&amp;tblAllCourses[Type],0),MATCH(G$3,tblAllCourses[[#Headers],[Prerequisite 1]:[Prerequisite 7]],0)))</f>
        <v/>
      </c>
      <c r="H76" s="94" t="str" cm="1">
        <f t="array" ref="H76">IF(INDEX(tblAllCourses[[Prerequisite 1]:[Prerequisite 7]],MATCH($A76&amp;"Bus Elec",tblAllCourses[Course Code]&amp;tblAllCourses[Type],0),MATCH(H$3,tblAllCourses[[#Headers],[Prerequisite 1]:[Prerequisite 7]],0))=0,"",INDEX(tblAllCourses[[Prerequisite 1]:[Prerequisite 7]],MATCH($A76&amp;"Bus Elec",tblAllCourses[Course Code]&amp;tblAllCourses[Type],0),MATCH(H$3,tblAllCourses[[#Headers],[Prerequisite 1]:[Prerequisite 7]],0)))</f>
        <v/>
      </c>
      <c r="I76" s="94" t="str" cm="1">
        <f t="array" ref="I76">IF(INDEX(tblAllCourses[[Prerequisite 1]:[Prerequisite 7]],MATCH($A76&amp;"Bus Elec",tblAllCourses[Course Code]&amp;tblAllCourses[Type],0),MATCH(I$3,tblAllCourses[[#Headers],[Prerequisite 1]:[Prerequisite 7]],0))=0,"",INDEX(tblAllCourses[[Prerequisite 1]:[Prerequisite 7]],MATCH($A76&amp;"Bus Elec",tblAllCourses[Course Code]&amp;tblAllCourses[Type],0),MATCH(I$3,tblAllCourses[[#Headers],[Prerequisite 1]:[Prerequisite 7]],0)))</f>
        <v/>
      </c>
      <c r="J76" s="94" t="str" cm="1">
        <f t="array" ref="J76">IF(INDEX(tblAllCourses[[Prerequisite 1]:[Prerequisite 7]],MATCH($A76&amp;"Bus Elec",tblAllCourses[Course Code]&amp;tblAllCourses[Type],0),MATCH(J$3,tblAllCourses[[#Headers],[Prerequisite 1]:[Prerequisite 7]],0))=0,"",INDEX(tblAllCourses[[Prerequisite 1]:[Prerequisite 7]],MATCH($A76&amp;"Bus Elec",tblAllCourses[Course Code]&amp;tblAllCourses[Type],0),MATCH(J$3,tblAllCourses[[#Headers],[Prerequisite 1]:[Prerequisite 7]],0)))</f>
        <v/>
      </c>
      <c r="K76" s="110"/>
    </row>
    <row r="77" spans="1:11" ht="15.75" customHeight="1" x14ac:dyDescent="0.5">
      <c r="A77" s="44" t="s">
        <v>894</v>
      </c>
      <c r="B77" s="39" t="s">
        <v>1018</v>
      </c>
      <c r="C77" s="45">
        <f>VLOOKUP(A77,tblAllCourses[[Course Code]:[Credits]],3,FALSE)</f>
        <v>3</v>
      </c>
      <c r="D77" s="94" t="str" cm="1">
        <f t="array" ref="D77">IF(INDEX(tblAllCourses[[Prerequisite 1]:[Prerequisite 7]],MATCH($A77&amp;"Bus Elec",tblAllCourses[Course Code]&amp;tblAllCourses[Type],0),MATCH(D$3,tblAllCourses[[#Headers],[Prerequisite 1]:[Prerequisite 7]],0))=0,"",INDEX(tblAllCourses[[Prerequisite 1]:[Prerequisite 7]],MATCH($A77&amp;"Bus Elec",tblAllCourses[Course Code]&amp;tblAllCourses[Type],0),MATCH(D$3,tblAllCourses[[#Headers],[Prerequisite 1]:[Prerequisite 7]],0)))</f>
        <v/>
      </c>
      <c r="E77" s="94" t="str" cm="1">
        <f t="array" ref="E77">IF(INDEX(tblAllCourses[[Prerequisite 1]:[Prerequisite 7]],MATCH($A77&amp;"Bus Elec",tblAllCourses[Course Code]&amp;tblAllCourses[Type],0),MATCH(E$3,tblAllCourses[[#Headers],[Prerequisite 1]:[Prerequisite 7]],0))=0,"",INDEX(tblAllCourses[[Prerequisite 1]:[Prerequisite 7]],MATCH($A77&amp;"Bus Elec",tblAllCourses[Course Code]&amp;tblAllCourses[Type],0),MATCH(E$3,tblAllCourses[[#Headers],[Prerequisite 1]:[Prerequisite 7]],0)))</f>
        <v/>
      </c>
      <c r="F77" s="94" t="str" cm="1">
        <f t="array" ref="F77">IF(INDEX(tblAllCourses[[Prerequisite 1]:[Prerequisite 7]],MATCH($A77&amp;"Bus Elec",tblAllCourses[Course Code]&amp;tblAllCourses[Type],0),MATCH(F$3,tblAllCourses[[#Headers],[Prerequisite 1]:[Prerequisite 7]],0))=0,"",INDEX(tblAllCourses[[Prerequisite 1]:[Prerequisite 7]],MATCH($A77&amp;"Bus Elec",tblAllCourses[Course Code]&amp;tblAllCourses[Type],0),MATCH(F$3,tblAllCourses[[#Headers],[Prerequisite 1]:[Prerequisite 7]],0)))</f>
        <v/>
      </c>
      <c r="G77" s="94" t="str" cm="1">
        <f t="array" ref="G77">IF(INDEX(tblAllCourses[[Prerequisite 1]:[Prerequisite 7]],MATCH($A77&amp;"Bus Elec",tblAllCourses[Course Code]&amp;tblAllCourses[Type],0),MATCH(G$3,tblAllCourses[[#Headers],[Prerequisite 1]:[Prerequisite 7]],0))=0,"",INDEX(tblAllCourses[[Prerequisite 1]:[Prerequisite 7]],MATCH($A77&amp;"Bus Elec",tblAllCourses[Course Code]&amp;tblAllCourses[Type],0),MATCH(G$3,tblAllCourses[[#Headers],[Prerequisite 1]:[Prerequisite 7]],0)))</f>
        <v/>
      </c>
      <c r="H77" s="94" t="str" cm="1">
        <f t="array" ref="H77">IF(INDEX(tblAllCourses[[Prerequisite 1]:[Prerequisite 7]],MATCH($A77&amp;"Bus Elec",tblAllCourses[Course Code]&amp;tblAllCourses[Type],0),MATCH(H$3,tblAllCourses[[#Headers],[Prerequisite 1]:[Prerequisite 7]],0))=0,"",INDEX(tblAllCourses[[Prerequisite 1]:[Prerequisite 7]],MATCH($A77&amp;"Bus Elec",tblAllCourses[Course Code]&amp;tblAllCourses[Type],0),MATCH(H$3,tblAllCourses[[#Headers],[Prerequisite 1]:[Prerequisite 7]],0)))</f>
        <v/>
      </c>
      <c r="I77" s="94" t="str" cm="1">
        <f t="array" ref="I77">IF(INDEX(tblAllCourses[[Prerequisite 1]:[Prerequisite 7]],MATCH($A77&amp;"Bus Elec",tblAllCourses[Course Code]&amp;tblAllCourses[Type],0),MATCH(I$3,tblAllCourses[[#Headers],[Prerequisite 1]:[Prerequisite 7]],0))=0,"",INDEX(tblAllCourses[[Prerequisite 1]:[Prerequisite 7]],MATCH($A77&amp;"Bus Elec",tblAllCourses[Course Code]&amp;tblAllCourses[Type],0),MATCH(I$3,tblAllCourses[[#Headers],[Prerequisite 1]:[Prerequisite 7]],0)))</f>
        <v/>
      </c>
      <c r="J77" s="94" t="str" cm="1">
        <f t="array" ref="J77">IF(INDEX(tblAllCourses[[Prerequisite 1]:[Prerequisite 7]],MATCH($A77&amp;"Bus Elec",tblAllCourses[Course Code]&amp;tblAllCourses[Type],0),MATCH(J$3,tblAllCourses[[#Headers],[Prerequisite 1]:[Prerequisite 7]],0))=0,"",INDEX(tblAllCourses[[Prerequisite 1]:[Prerequisite 7]],MATCH($A77&amp;"Bus Elec",tblAllCourses[Course Code]&amp;tblAllCourses[Type],0),MATCH(J$3,tblAllCourses[[#Headers],[Prerequisite 1]:[Prerequisite 7]],0)))</f>
        <v/>
      </c>
      <c r="K77" s="110"/>
    </row>
    <row r="78" spans="1:11" ht="15.75" customHeight="1" x14ac:dyDescent="0.5">
      <c r="A78" s="44" t="s">
        <v>893</v>
      </c>
      <c r="B78" s="39" t="s">
        <v>1019</v>
      </c>
      <c r="C78" s="45">
        <f>VLOOKUP(A78,tblAllCourses[[Course Code]:[Credits]],3,FALSE)</f>
        <v>3</v>
      </c>
      <c r="D78" s="94" t="str" cm="1">
        <f t="array" ref="D78">IF(INDEX(tblAllCourses[[Prerequisite 1]:[Prerequisite 7]],MATCH($A78&amp;"Bus Elec",tblAllCourses[Course Code]&amp;tblAllCourses[Type],0),MATCH(D$3,tblAllCourses[[#Headers],[Prerequisite 1]:[Prerequisite 7]],0))=0,"",INDEX(tblAllCourses[[Prerequisite 1]:[Prerequisite 7]],MATCH($A78&amp;"Bus Elec",tblAllCourses[Course Code]&amp;tblAllCourses[Type],0),MATCH(D$3,tblAllCourses[[#Headers],[Prerequisite 1]:[Prerequisite 7]],0)))</f>
        <v/>
      </c>
      <c r="E78" s="94" t="str" cm="1">
        <f t="array" ref="E78">IF(INDEX(tblAllCourses[[Prerequisite 1]:[Prerequisite 7]],MATCH($A78&amp;"Bus Elec",tblAllCourses[Course Code]&amp;tblAllCourses[Type],0),MATCH(E$3,tblAllCourses[[#Headers],[Prerequisite 1]:[Prerequisite 7]],0))=0,"",INDEX(tblAllCourses[[Prerequisite 1]:[Prerequisite 7]],MATCH($A78&amp;"Bus Elec",tblAllCourses[Course Code]&amp;tblAllCourses[Type],0),MATCH(E$3,tblAllCourses[[#Headers],[Prerequisite 1]:[Prerequisite 7]],0)))</f>
        <v/>
      </c>
      <c r="F78" s="94" t="str" cm="1">
        <f t="array" ref="F78">IF(INDEX(tblAllCourses[[Prerequisite 1]:[Prerequisite 7]],MATCH($A78&amp;"Bus Elec",tblAllCourses[Course Code]&amp;tblAllCourses[Type],0),MATCH(F$3,tblAllCourses[[#Headers],[Prerequisite 1]:[Prerequisite 7]],0))=0,"",INDEX(tblAllCourses[[Prerequisite 1]:[Prerequisite 7]],MATCH($A78&amp;"Bus Elec",tblAllCourses[Course Code]&amp;tblAllCourses[Type],0),MATCH(F$3,tblAllCourses[[#Headers],[Prerequisite 1]:[Prerequisite 7]],0)))</f>
        <v/>
      </c>
      <c r="G78" s="94" t="str" cm="1">
        <f t="array" ref="G78">IF(INDEX(tblAllCourses[[Prerequisite 1]:[Prerequisite 7]],MATCH($A78&amp;"Bus Elec",tblAllCourses[Course Code]&amp;tblAllCourses[Type],0),MATCH(G$3,tblAllCourses[[#Headers],[Prerequisite 1]:[Prerequisite 7]],0))=0,"",INDEX(tblAllCourses[[Prerequisite 1]:[Prerequisite 7]],MATCH($A78&amp;"Bus Elec",tblAllCourses[Course Code]&amp;tblAllCourses[Type],0),MATCH(G$3,tblAllCourses[[#Headers],[Prerequisite 1]:[Prerequisite 7]],0)))</f>
        <v/>
      </c>
      <c r="H78" s="94" t="str" cm="1">
        <f t="array" ref="H78">IF(INDEX(tblAllCourses[[Prerequisite 1]:[Prerequisite 7]],MATCH($A78&amp;"Bus Elec",tblAllCourses[Course Code]&amp;tblAllCourses[Type],0),MATCH(H$3,tblAllCourses[[#Headers],[Prerequisite 1]:[Prerequisite 7]],0))=0,"",INDEX(tblAllCourses[[Prerequisite 1]:[Prerequisite 7]],MATCH($A78&amp;"Bus Elec",tblAllCourses[Course Code]&amp;tblAllCourses[Type],0),MATCH(H$3,tblAllCourses[[#Headers],[Prerequisite 1]:[Prerequisite 7]],0)))</f>
        <v/>
      </c>
      <c r="I78" s="94" t="str" cm="1">
        <f t="array" ref="I78">IF(INDEX(tblAllCourses[[Prerequisite 1]:[Prerequisite 7]],MATCH($A78&amp;"Bus Elec",tblAllCourses[Course Code]&amp;tblAllCourses[Type],0),MATCH(I$3,tblAllCourses[[#Headers],[Prerequisite 1]:[Prerequisite 7]],0))=0,"",INDEX(tblAllCourses[[Prerequisite 1]:[Prerequisite 7]],MATCH($A78&amp;"Bus Elec",tblAllCourses[Course Code]&amp;tblAllCourses[Type],0),MATCH(I$3,tblAllCourses[[#Headers],[Prerequisite 1]:[Prerequisite 7]],0)))</f>
        <v/>
      </c>
      <c r="J78" s="94" t="str" cm="1">
        <f t="array" ref="J78">IF(INDEX(tblAllCourses[[Prerequisite 1]:[Prerequisite 7]],MATCH($A78&amp;"Bus Elec",tblAllCourses[Course Code]&amp;tblAllCourses[Type],0),MATCH(J$3,tblAllCourses[[#Headers],[Prerequisite 1]:[Prerequisite 7]],0))=0,"",INDEX(tblAllCourses[[Prerequisite 1]:[Prerequisite 7]],MATCH($A78&amp;"Bus Elec",tblAllCourses[Course Code]&amp;tblAllCourses[Type],0),MATCH(J$3,tblAllCourses[[#Headers],[Prerequisite 1]:[Prerequisite 7]],0)))</f>
        <v/>
      </c>
      <c r="K78" s="110"/>
    </row>
    <row r="79" spans="1:11" ht="15.75" customHeight="1" x14ac:dyDescent="0.5">
      <c r="A79" s="44" t="s">
        <v>895</v>
      </c>
      <c r="B79" s="39" t="s">
        <v>1020</v>
      </c>
      <c r="C79" s="45">
        <f>VLOOKUP(A79,tblAllCourses[[Course Code]:[Credits]],3,FALSE)</f>
        <v>3</v>
      </c>
      <c r="D79" s="94" t="str" cm="1">
        <f t="array" ref="D79">IF(INDEX(tblAllCourses[[Prerequisite 1]:[Prerequisite 7]],MATCH($A79&amp;"Bus Elec",tblAllCourses[Course Code]&amp;tblAllCourses[Type],0),MATCH(D$3,tblAllCourses[[#Headers],[Prerequisite 1]:[Prerequisite 7]],0))=0,"",INDEX(tblAllCourses[[Prerequisite 1]:[Prerequisite 7]],MATCH($A79&amp;"Bus Elec",tblAllCourses[Course Code]&amp;tblAllCourses[Type],0),MATCH(D$3,tblAllCourses[[#Headers],[Prerequisite 1]:[Prerequisite 7]],0)))</f>
        <v/>
      </c>
      <c r="E79" s="94" t="str" cm="1">
        <f t="array" ref="E79">IF(INDEX(tblAllCourses[[Prerequisite 1]:[Prerequisite 7]],MATCH($A79&amp;"Bus Elec",tblAllCourses[Course Code]&amp;tblAllCourses[Type],0),MATCH(E$3,tblAllCourses[[#Headers],[Prerequisite 1]:[Prerequisite 7]],0))=0,"",INDEX(tblAllCourses[[Prerequisite 1]:[Prerequisite 7]],MATCH($A79&amp;"Bus Elec",tblAllCourses[Course Code]&amp;tblAllCourses[Type],0),MATCH(E$3,tblAllCourses[[#Headers],[Prerequisite 1]:[Prerequisite 7]],0)))</f>
        <v/>
      </c>
      <c r="F79" s="94" t="str" cm="1">
        <f t="array" ref="F79">IF(INDEX(tblAllCourses[[Prerequisite 1]:[Prerequisite 7]],MATCH($A79&amp;"Bus Elec",tblAllCourses[Course Code]&amp;tblAllCourses[Type],0),MATCH(F$3,tblAllCourses[[#Headers],[Prerequisite 1]:[Prerequisite 7]],0))=0,"",INDEX(tblAllCourses[[Prerequisite 1]:[Prerequisite 7]],MATCH($A79&amp;"Bus Elec",tblAllCourses[Course Code]&amp;tblAllCourses[Type],0),MATCH(F$3,tblAllCourses[[#Headers],[Prerequisite 1]:[Prerequisite 7]],0)))</f>
        <v/>
      </c>
      <c r="G79" s="94" t="str" cm="1">
        <f t="array" ref="G79">IF(INDEX(tblAllCourses[[Prerequisite 1]:[Prerequisite 7]],MATCH($A79&amp;"Bus Elec",tblAllCourses[Course Code]&amp;tblAllCourses[Type],0),MATCH(G$3,tblAllCourses[[#Headers],[Prerequisite 1]:[Prerequisite 7]],0))=0,"",INDEX(tblAllCourses[[Prerequisite 1]:[Prerequisite 7]],MATCH($A79&amp;"Bus Elec",tblAllCourses[Course Code]&amp;tblAllCourses[Type],0),MATCH(G$3,tblAllCourses[[#Headers],[Prerequisite 1]:[Prerequisite 7]],0)))</f>
        <v/>
      </c>
      <c r="H79" s="94" t="str" cm="1">
        <f t="array" ref="H79">IF(INDEX(tblAllCourses[[Prerequisite 1]:[Prerequisite 7]],MATCH($A79&amp;"Bus Elec",tblAllCourses[Course Code]&amp;tblAllCourses[Type],0),MATCH(H$3,tblAllCourses[[#Headers],[Prerequisite 1]:[Prerequisite 7]],0))=0,"",INDEX(tblAllCourses[[Prerequisite 1]:[Prerequisite 7]],MATCH($A79&amp;"Bus Elec",tblAllCourses[Course Code]&amp;tblAllCourses[Type],0),MATCH(H$3,tblAllCourses[[#Headers],[Prerequisite 1]:[Prerequisite 7]],0)))</f>
        <v/>
      </c>
      <c r="I79" s="94" t="str" cm="1">
        <f t="array" ref="I79">IF(INDEX(tblAllCourses[[Prerequisite 1]:[Prerequisite 7]],MATCH($A79&amp;"Bus Elec",tblAllCourses[Course Code]&amp;tblAllCourses[Type],0),MATCH(I$3,tblAllCourses[[#Headers],[Prerequisite 1]:[Prerequisite 7]],0))=0,"",INDEX(tblAllCourses[[Prerequisite 1]:[Prerequisite 7]],MATCH($A79&amp;"Bus Elec",tblAllCourses[Course Code]&amp;tblAllCourses[Type],0),MATCH(I$3,tblAllCourses[[#Headers],[Prerequisite 1]:[Prerequisite 7]],0)))</f>
        <v/>
      </c>
      <c r="J79" s="94" t="str" cm="1">
        <f t="array" ref="J79">IF(INDEX(tblAllCourses[[Prerequisite 1]:[Prerequisite 7]],MATCH($A79&amp;"Bus Elec",tblAllCourses[Course Code]&amp;tblAllCourses[Type],0),MATCH(J$3,tblAllCourses[[#Headers],[Prerequisite 1]:[Prerequisite 7]],0))=0,"",INDEX(tblAllCourses[[Prerequisite 1]:[Prerequisite 7]],MATCH($A79&amp;"Bus Elec",tblAllCourses[Course Code]&amp;tblAllCourses[Type],0),MATCH(J$3,tblAllCourses[[#Headers],[Prerequisite 1]:[Prerequisite 7]],0)))</f>
        <v/>
      </c>
      <c r="K79" s="110"/>
    </row>
    <row r="80" spans="1:11" ht="15.75" customHeight="1" x14ac:dyDescent="0.5">
      <c r="A80" s="44" t="s">
        <v>896</v>
      </c>
      <c r="B80" s="39" t="s">
        <v>1021</v>
      </c>
      <c r="C80" s="45">
        <f>VLOOKUP(A80,tblAllCourses[[Course Code]:[Credits]],3,FALSE)</f>
        <v>3</v>
      </c>
      <c r="D80" s="94" t="str" cm="1">
        <f t="array" ref="D80">IF(INDEX(tblAllCourses[[Prerequisite 1]:[Prerequisite 7]],MATCH($A80&amp;"Bus Elec",tblAllCourses[Course Code]&amp;tblAllCourses[Type],0),MATCH(D$3,tblAllCourses[[#Headers],[Prerequisite 1]:[Prerequisite 7]],0))=0,"",INDEX(tblAllCourses[[Prerequisite 1]:[Prerequisite 7]],MATCH($A80&amp;"Bus Elec",tblAllCourses[Course Code]&amp;tblAllCourses[Type],0),MATCH(D$3,tblAllCourses[[#Headers],[Prerequisite 1]:[Prerequisite 7]],0)))</f>
        <v/>
      </c>
      <c r="E80" s="94" t="str" cm="1">
        <f t="array" ref="E80">IF(INDEX(tblAllCourses[[Prerequisite 1]:[Prerequisite 7]],MATCH($A80&amp;"Bus Elec",tblAllCourses[Course Code]&amp;tblAllCourses[Type],0),MATCH(E$3,tblAllCourses[[#Headers],[Prerequisite 1]:[Prerequisite 7]],0))=0,"",INDEX(tblAllCourses[[Prerequisite 1]:[Prerequisite 7]],MATCH($A80&amp;"Bus Elec",tblAllCourses[Course Code]&amp;tblAllCourses[Type],0),MATCH(E$3,tblAllCourses[[#Headers],[Prerequisite 1]:[Prerequisite 7]],0)))</f>
        <v/>
      </c>
      <c r="F80" s="94" t="str" cm="1">
        <f t="array" ref="F80">IF(INDEX(tblAllCourses[[Prerequisite 1]:[Prerequisite 7]],MATCH($A80&amp;"Bus Elec",tblAllCourses[Course Code]&amp;tblAllCourses[Type],0),MATCH(F$3,tblAllCourses[[#Headers],[Prerequisite 1]:[Prerequisite 7]],0))=0,"",INDEX(tblAllCourses[[Prerequisite 1]:[Prerequisite 7]],MATCH($A80&amp;"Bus Elec",tblAllCourses[Course Code]&amp;tblAllCourses[Type],0),MATCH(F$3,tblAllCourses[[#Headers],[Prerequisite 1]:[Prerequisite 7]],0)))</f>
        <v/>
      </c>
      <c r="G80" s="94" t="str" cm="1">
        <f t="array" ref="G80">IF(INDEX(tblAllCourses[[Prerequisite 1]:[Prerequisite 7]],MATCH($A80&amp;"Bus Elec",tblAllCourses[Course Code]&amp;tblAllCourses[Type],0),MATCH(G$3,tblAllCourses[[#Headers],[Prerequisite 1]:[Prerequisite 7]],0))=0,"",INDEX(tblAllCourses[[Prerequisite 1]:[Prerequisite 7]],MATCH($A80&amp;"Bus Elec",tblAllCourses[Course Code]&amp;tblAllCourses[Type],0),MATCH(G$3,tblAllCourses[[#Headers],[Prerequisite 1]:[Prerequisite 7]],0)))</f>
        <v/>
      </c>
      <c r="H80" s="94" t="str" cm="1">
        <f t="array" ref="H80">IF(INDEX(tblAllCourses[[Prerequisite 1]:[Prerequisite 7]],MATCH($A80&amp;"Bus Elec",tblAllCourses[Course Code]&amp;tblAllCourses[Type],0),MATCH(H$3,tblAllCourses[[#Headers],[Prerequisite 1]:[Prerequisite 7]],0))=0,"",INDEX(tblAllCourses[[Prerequisite 1]:[Prerequisite 7]],MATCH($A80&amp;"Bus Elec",tblAllCourses[Course Code]&amp;tblAllCourses[Type],0),MATCH(H$3,tblAllCourses[[#Headers],[Prerequisite 1]:[Prerequisite 7]],0)))</f>
        <v/>
      </c>
      <c r="I80" s="94" t="str" cm="1">
        <f t="array" ref="I80">IF(INDEX(tblAllCourses[[Prerequisite 1]:[Prerequisite 7]],MATCH($A80&amp;"Bus Elec",tblAllCourses[Course Code]&amp;tblAllCourses[Type],0),MATCH(I$3,tblAllCourses[[#Headers],[Prerequisite 1]:[Prerequisite 7]],0))=0,"",INDEX(tblAllCourses[[Prerequisite 1]:[Prerequisite 7]],MATCH($A80&amp;"Bus Elec",tblAllCourses[Course Code]&amp;tblAllCourses[Type],0),MATCH(I$3,tblAllCourses[[#Headers],[Prerequisite 1]:[Prerequisite 7]],0)))</f>
        <v/>
      </c>
      <c r="J80" s="94" t="str" cm="1">
        <f t="array" ref="J80">IF(INDEX(tblAllCourses[[Prerequisite 1]:[Prerequisite 7]],MATCH($A80&amp;"Bus Elec",tblAllCourses[Course Code]&amp;tblAllCourses[Type],0),MATCH(J$3,tblAllCourses[[#Headers],[Prerequisite 1]:[Prerequisite 7]],0))=0,"",INDEX(tblAllCourses[[Prerequisite 1]:[Prerequisite 7]],MATCH($A80&amp;"Bus Elec",tblAllCourses[Course Code]&amp;tblAllCourses[Type],0),MATCH(J$3,tblAllCourses[[#Headers],[Prerequisite 1]:[Prerequisite 7]],0)))</f>
        <v/>
      </c>
      <c r="K80" s="110"/>
    </row>
    <row r="81" spans="1:11" ht="15.75" customHeight="1" x14ac:dyDescent="0.5">
      <c r="A81" s="44" t="s">
        <v>897</v>
      </c>
      <c r="B81" s="39" t="s">
        <v>1022</v>
      </c>
      <c r="C81" s="45">
        <f>VLOOKUP(A81,tblAllCourses[[Course Code]:[Credits]],3,FALSE)</f>
        <v>3</v>
      </c>
      <c r="D81" s="94" t="str" cm="1">
        <f t="array" ref="D81">IF(INDEX(tblAllCourses[[Prerequisite 1]:[Prerequisite 7]],MATCH($A81&amp;"Bus Elec",tblAllCourses[Course Code]&amp;tblAllCourses[Type],0),MATCH(D$3,tblAllCourses[[#Headers],[Prerequisite 1]:[Prerequisite 7]],0))=0,"",INDEX(tblAllCourses[[Prerequisite 1]:[Prerequisite 7]],MATCH($A81&amp;"Bus Elec",tblAllCourses[Course Code]&amp;tblAllCourses[Type],0),MATCH(D$3,tblAllCourses[[#Headers],[Prerequisite 1]:[Prerequisite 7]],0)))</f>
        <v/>
      </c>
      <c r="E81" s="94" t="str" cm="1">
        <f t="array" ref="E81">IF(INDEX(tblAllCourses[[Prerequisite 1]:[Prerequisite 7]],MATCH($A81&amp;"Bus Elec",tblAllCourses[Course Code]&amp;tblAllCourses[Type],0),MATCH(E$3,tblAllCourses[[#Headers],[Prerequisite 1]:[Prerequisite 7]],0))=0,"",INDEX(tblAllCourses[[Prerequisite 1]:[Prerequisite 7]],MATCH($A81&amp;"Bus Elec",tblAllCourses[Course Code]&amp;tblAllCourses[Type],0),MATCH(E$3,tblAllCourses[[#Headers],[Prerequisite 1]:[Prerequisite 7]],0)))</f>
        <v/>
      </c>
      <c r="F81" s="94" t="str" cm="1">
        <f t="array" ref="F81">IF(INDEX(tblAllCourses[[Prerequisite 1]:[Prerequisite 7]],MATCH($A81&amp;"Bus Elec",tblAllCourses[Course Code]&amp;tblAllCourses[Type],0),MATCH(F$3,tblAllCourses[[#Headers],[Prerequisite 1]:[Prerequisite 7]],0))=0,"",INDEX(tblAllCourses[[Prerequisite 1]:[Prerequisite 7]],MATCH($A81&amp;"Bus Elec",tblAllCourses[Course Code]&amp;tblAllCourses[Type],0),MATCH(F$3,tblAllCourses[[#Headers],[Prerequisite 1]:[Prerequisite 7]],0)))</f>
        <v/>
      </c>
      <c r="G81" s="94" t="str" cm="1">
        <f t="array" ref="G81">IF(INDEX(tblAllCourses[[Prerequisite 1]:[Prerequisite 7]],MATCH($A81&amp;"Bus Elec",tblAllCourses[Course Code]&amp;tblAllCourses[Type],0),MATCH(G$3,tblAllCourses[[#Headers],[Prerequisite 1]:[Prerequisite 7]],0))=0,"",INDEX(tblAllCourses[[Prerequisite 1]:[Prerequisite 7]],MATCH($A81&amp;"Bus Elec",tblAllCourses[Course Code]&amp;tblAllCourses[Type],0),MATCH(G$3,tblAllCourses[[#Headers],[Prerequisite 1]:[Prerequisite 7]],0)))</f>
        <v/>
      </c>
      <c r="H81" s="94" t="str" cm="1">
        <f t="array" ref="H81">IF(INDEX(tblAllCourses[[Prerequisite 1]:[Prerequisite 7]],MATCH($A81&amp;"Bus Elec",tblAllCourses[Course Code]&amp;tblAllCourses[Type],0),MATCH(H$3,tblAllCourses[[#Headers],[Prerequisite 1]:[Prerequisite 7]],0))=0,"",INDEX(tblAllCourses[[Prerequisite 1]:[Prerequisite 7]],MATCH($A81&amp;"Bus Elec",tblAllCourses[Course Code]&amp;tblAllCourses[Type],0),MATCH(H$3,tblAllCourses[[#Headers],[Prerequisite 1]:[Prerequisite 7]],0)))</f>
        <v/>
      </c>
      <c r="I81" s="94" t="str" cm="1">
        <f t="array" ref="I81">IF(INDEX(tblAllCourses[[Prerequisite 1]:[Prerequisite 7]],MATCH($A81&amp;"Bus Elec",tblAllCourses[Course Code]&amp;tblAllCourses[Type],0),MATCH(I$3,tblAllCourses[[#Headers],[Prerequisite 1]:[Prerequisite 7]],0))=0,"",INDEX(tblAllCourses[[Prerequisite 1]:[Prerequisite 7]],MATCH($A81&amp;"Bus Elec",tblAllCourses[Course Code]&amp;tblAllCourses[Type],0),MATCH(I$3,tblAllCourses[[#Headers],[Prerequisite 1]:[Prerequisite 7]],0)))</f>
        <v/>
      </c>
      <c r="J81" s="94" t="str" cm="1">
        <f t="array" ref="J81">IF(INDEX(tblAllCourses[[Prerequisite 1]:[Prerequisite 7]],MATCH($A81&amp;"Bus Elec",tblAllCourses[Course Code]&amp;tblAllCourses[Type],0),MATCH(J$3,tblAllCourses[[#Headers],[Prerequisite 1]:[Prerequisite 7]],0))=0,"",INDEX(tblAllCourses[[Prerequisite 1]:[Prerequisite 7]],MATCH($A81&amp;"Bus Elec",tblAllCourses[Course Code]&amp;tblAllCourses[Type],0),MATCH(J$3,tblAllCourses[[#Headers],[Prerequisite 1]:[Prerequisite 7]],0)))</f>
        <v/>
      </c>
      <c r="K81" s="110"/>
    </row>
    <row r="82" spans="1:11" ht="15.75" customHeight="1" x14ac:dyDescent="0.5">
      <c r="A82" s="44" t="s">
        <v>898</v>
      </c>
      <c r="B82" s="39" t="s">
        <v>1023</v>
      </c>
      <c r="C82" s="45">
        <f>VLOOKUP(A82,tblAllCourses[[Course Code]:[Credits]],3,FALSE)</f>
        <v>3</v>
      </c>
      <c r="D82" s="94" t="str" cm="1">
        <f t="array" ref="D82">IF(INDEX(tblAllCourses[[Prerequisite 1]:[Prerequisite 7]],MATCH($A82&amp;"Bus Elec",tblAllCourses[Course Code]&amp;tblAllCourses[Type],0),MATCH(D$3,tblAllCourses[[#Headers],[Prerequisite 1]:[Prerequisite 7]],0))=0,"",INDEX(tblAllCourses[[Prerequisite 1]:[Prerequisite 7]],MATCH($A82&amp;"Bus Elec",tblAllCourses[Course Code]&amp;tblAllCourses[Type],0),MATCH(D$3,tblAllCourses[[#Headers],[Prerequisite 1]:[Prerequisite 7]],0)))</f>
        <v/>
      </c>
      <c r="E82" s="94" t="str" cm="1">
        <f t="array" ref="E82">IF(INDEX(tblAllCourses[[Prerequisite 1]:[Prerequisite 7]],MATCH($A82&amp;"Bus Elec",tblAllCourses[Course Code]&amp;tblAllCourses[Type],0),MATCH(E$3,tblAllCourses[[#Headers],[Prerequisite 1]:[Prerequisite 7]],0))=0,"",INDEX(tblAllCourses[[Prerequisite 1]:[Prerequisite 7]],MATCH($A82&amp;"Bus Elec",tblAllCourses[Course Code]&amp;tblAllCourses[Type],0),MATCH(E$3,tblAllCourses[[#Headers],[Prerequisite 1]:[Prerequisite 7]],0)))</f>
        <v/>
      </c>
      <c r="F82" s="94" t="str" cm="1">
        <f t="array" ref="F82">IF(INDEX(tblAllCourses[[Prerequisite 1]:[Prerequisite 7]],MATCH($A82&amp;"Bus Elec",tblAllCourses[Course Code]&amp;tblAllCourses[Type],0),MATCH(F$3,tblAllCourses[[#Headers],[Prerequisite 1]:[Prerequisite 7]],0))=0,"",INDEX(tblAllCourses[[Prerequisite 1]:[Prerequisite 7]],MATCH($A82&amp;"Bus Elec",tblAllCourses[Course Code]&amp;tblAllCourses[Type],0),MATCH(F$3,tblAllCourses[[#Headers],[Prerequisite 1]:[Prerequisite 7]],0)))</f>
        <v/>
      </c>
      <c r="G82" s="94" t="str" cm="1">
        <f t="array" ref="G82">IF(INDEX(tblAllCourses[[Prerequisite 1]:[Prerequisite 7]],MATCH($A82&amp;"Bus Elec",tblAllCourses[Course Code]&amp;tblAllCourses[Type],0),MATCH(G$3,tblAllCourses[[#Headers],[Prerequisite 1]:[Prerequisite 7]],0))=0,"",INDEX(tblAllCourses[[Prerequisite 1]:[Prerequisite 7]],MATCH($A82&amp;"Bus Elec",tblAllCourses[Course Code]&amp;tblAllCourses[Type],0),MATCH(G$3,tblAllCourses[[#Headers],[Prerequisite 1]:[Prerequisite 7]],0)))</f>
        <v/>
      </c>
      <c r="H82" s="94" t="str" cm="1">
        <f t="array" ref="H82">IF(INDEX(tblAllCourses[[Prerequisite 1]:[Prerequisite 7]],MATCH($A82&amp;"Bus Elec",tblAllCourses[Course Code]&amp;tblAllCourses[Type],0),MATCH(H$3,tblAllCourses[[#Headers],[Prerequisite 1]:[Prerequisite 7]],0))=0,"",INDEX(tblAllCourses[[Prerequisite 1]:[Prerequisite 7]],MATCH($A82&amp;"Bus Elec",tblAllCourses[Course Code]&amp;tblAllCourses[Type],0),MATCH(H$3,tblAllCourses[[#Headers],[Prerequisite 1]:[Prerequisite 7]],0)))</f>
        <v/>
      </c>
      <c r="I82" s="94" t="str" cm="1">
        <f t="array" ref="I82">IF(INDEX(tblAllCourses[[Prerequisite 1]:[Prerequisite 7]],MATCH($A82&amp;"Bus Elec",tblAllCourses[Course Code]&amp;tblAllCourses[Type],0),MATCH(I$3,tblAllCourses[[#Headers],[Prerequisite 1]:[Prerequisite 7]],0))=0,"",INDEX(tblAllCourses[[Prerequisite 1]:[Prerequisite 7]],MATCH($A82&amp;"Bus Elec",tblAllCourses[Course Code]&amp;tblAllCourses[Type],0),MATCH(I$3,tblAllCourses[[#Headers],[Prerequisite 1]:[Prerequisite 7]],0)))</f>
        <v/>
      </c>
      <c r="J82" s="94" t="str" cm="1">
        <f t="array" ref="J82">IF(INDEX(tblAllCourses[[Prerequisite 1]:[Prerequisite 7]],MATCH($A82&amp;"Bus Elec",tblAllCourses[Course Code]&amp;tblAllCourses[Type],0),MATCH(J$3,tblAllCourses[[#Headers],[Prerequisite 1]:[Prerequisite 7]],0))=0,"",INDEX(tblAllCourses[[Prerequisite 1]:[Prerequisite 7]],MATCH($A82&amp;"Bus Elec",tblAllCourses[Course Code]&amp;tblAllCourses[Type],0),MATCH(J$3,tblAllCourses[[#Headers],[Prerequisite 1]:[Prerequisite 7]],0)))</f>
        <v/>
      </c>
      <c r="K82" s="110"/>
    </row>
    <row r="83" spans="1:11" ht="15.75" customHeight="1" x14ac:dyDescent="0.5">
      <c r="A83" s="44" t="s">
        <v>899</v>
      </c>
      <c r="B83" s="39" t="s">
        <v>1024</v>
      </c>
      <c r="C83" s="45">
        <f>VLOOKUP(A83,tblAllCourses[[Course Code]:[Credits]],3,FALSE)</f>
        <v>3</v>
      </c>
      <c r="D83" s="94" t="str" cm="1">
        <f t="array" ref="D83">IF(INDEX(tblAllCourses[[Prerequisite 1]:[Prerequisite 7]],MATCH($A83&amp;"Bus Elec",tblAllCourses[Course Code]&amp;tblAllCourses[Type],0),MATCH(D$3,tblAllCourses[[#Headers],[Prerequisite 1]:[Prerequisite 7]],0))=0,"",INDEX(tblAllCourses[[Prerequisite 1]:[Prerequisite 7]],MATCH($A83&amp;"Bus Elec",tblAllCourses[Course Code]&amp;tblAllCourses[Type],0),MATCH(D$3,tblAllCourses[[#Headers],[Prerequisite 1]:[Prerequisite 7]],0)))</f>
        <v/>
      </c>
      <c r="E83" s="94" t="str" cm="1">
        <f t="array" ref="E83">IF(INDEX(tblAllCourses[[Prerequisite 1]:[Prerequisite 7]],MATCH($A83&amp;"Bus Elec",tblAllCourses[Course Code]&amp;tblAllCourses[Type],0),MATCH(E$3,tblAllCourses[[#Headers],[Prerequisite 1]:[Prerequisite 7]],0))=0,"",INDEX(tblAllCourses[[Prerequisite 1]:[Prerequisite 7]],MATCH($A83&amp;"Bus Elec",tblAllCourses[Course Code]&amp;tblAllCourses[Type],0),MATCH(E$3,tblAllCourses[[#Headers],[Prerequisite 1]:[Prerequisite 7]],0)))</f>
        <v/>
      </c>
      <c r="F83" s="94" t="str" cm="1">
        <f t="array" ref="F83">IF(INDEX(tblAllCourses[[Prerequisite 1]:[Prerequisite 7]],MATCH($A83&amp;"Bus Elec",tblAllCourses[Course Code]&amp;tblAllCourses[Type],0),MATCH(F$3,tblAllCourses[[#Headers],[Prerequisite 1]:[Prerequisite 7]],0))=0,"",INDEX(tblAllCourses[[Prerequisite 1]:[Prerequisite 7]],MATCH($A83&amp;"Bus Elec",tblAllCourses[Course Code]&amp;tblAllCourses[Type],0),MATCH(F$3,tblAllCourses[[#Headers],[Prerequisite 1]:[Prerequisite 7]],0)))</f>
        <v/>
      </c>
      <c r="G83" s="94" t="str" cm="1">
        <f t="array" ref="G83">IF(INDEX(tblAllCourses[[Prerequisite 1]:[Prerequisite 7]],MATCH($A83&amp;"Bus Elec",tblAllCourses[Course Code]&amp;tblAllCourses[Type],0),MATCH(G$3,tblAllCourses[[#Headers],[Prerequisite 1]:[Prerequisite 7]],0))=0,"",INDEX(tblAllCourses[[Prerequisite 1]:[Prerequisite 7]],MATCH($A83&amp;"Bus Elec",tblAllCourses[Course Code]&amp;tblAllCourses[Type],0),MATCH(G$3,tblAllCourses[[#Headers],[Prerequisite 1]:[Prerequisite 7]],0)))</f>
        <v/>
      </c>
      <c r="H83" s="94" t="str" cm="1">
        <f t="array" ref="H83">IF(INDEX(tblAllCourses[[Prerequisite 1]:[Prerequisite 7]],MATCH($A83&amp;"Bus Elec",tblAllCourses[Course Code]&amp;tblAllCourses[Type],0),MATCH(H$3,tblAllCourses[[#Headers],[Prerequisite 1]:[Prerequisite 7]],0))=0,"",INDEX(tblAllCourses[[Prerequisite 1]:[Prerequisite 7]],MATCH($A83&amp;"Bus Elec",tblAllCourses[Course Code]&amp;tblAllCourses[Type],0),MATCH(H$3,tblAllCourses[[#Headers],[Prerequisite 1]:[Prerequisite 7]],0)))</f>
        <v/>
      </c>
      <c r="I83" s="94" t="str" cm="1">
        <f t="array" ref="I83">IF(INDEX(tblAllCourses[[Prerequisite 1]:[Prerequisite 7]],MATCH($A83&amp;"Bus Elec",tblAllCourses[Course Code]&amp;tblAllCourses[Type],0),MATCH(I$3,tblAllCourses[[#Headers],[Prerequisite 1]:[Prerequisite 7]],0))=0,"",INDEX(tblAllCourses[[Prerequisite 1]:[Prerequisite 7]],MATCH($A83&amp;"Bus Elec",tblAllCourses[Course Code]&amp;tblAllCourses[Type],0),MATCH(I$3,tblAllCourses[[#Headers],[Prerequisite 1]:[Prerequisite 7]],0)))</f>
        <v/>
      </c>
      <c r="J83" s="94" t="str" cm="1">
        <f t="array" ref="J83">IF(INDEX(tblAllCourses[[Prerequisite 1]:[Prerequisite 7]],MATCH($A83&amp;"Bus Elec",tblAllCourses[Course Code]&amp;tblAllCourses[Type],0),MATCH(J$3,tblAllCourses[[#Headers],[Prerequisite 1]:[Prerequisite 7]],0))=0,"",INDEX(tblAllCourses[[Prerequisite 1]:[Prerequisite 7]],MATCH($A83&amp;"Bus Elec",tblAllCourses[Course Code]&amp;tblAllCourses[Type],0),MATCH(J$3,tblAllCourses[[#Headers],[Prerequisite 1]:[Prerequisite 7]],0)))</f>
        <v/>
      </c>
      <c r="K83" s="110"/>
    </row>
    <row r="84" spans="1:11" ht="15.75" customHeight="1" x14ac:dyDescent="0.5">
      <c r="A84" s="44" t="s">
        <v>900</v>
      </c>
      <c r="B84" s="39" t="s">
        <v>1025</v>
      </c>
      <c r="C84" s="45">
        <f>VLOOKUP(A84,tblAllCourses[[Course Code]:[Credits]],3,FALSE)</f>
        <v>3</v>
      </c>
      <c r="D84" s="94" t="str" cm="1">
        <f t="array" ref="D84">IF(INDEX(tblAllCourses[[Prerequisite 1]:[Prerequisite 7]],MATCH($A84&amp;"Bus Elec",tblAllCourses[Course Code]&amp;tblAllCourses[Type],0),MATCH(D$3,tblAllCourses[[#Headers],[Prerequisite 1]:[Prerequisite 7]],0))=0,"",INDEX(tblAllCourses[[Prerequisite 1]:[Prerequisite 7]],MATCH($A84&amp;"Bus Elec",tblAllCourses[Course Code]&amp;tblAllCourses[Type],0),MATCH(D$3,tblAllCourses[[#Headers],[Prerequisite 1]:[Prerequisite 7]],0)))</f>
        <v/>
      </c>
      <c r="E84" s="94" t="str" cm="1">
        <f t="array" ref="E84">IF(INDEX(tblAllCourses[[Prerequisite 1]:[Prerequisite 7]],MATCH($A84&amp;"Bus Elec",tblAllCourses[Course Code]&amp;tblAllCourses[Type],0),MATCH(E$3,tblAllCourses[[#Headers],[Prerequisite 1]:[Prerequisite 7]],0))=0,"",INDEX(tblAllCourses[[Prerequisite 1]:[Prerequisite 7]],MATCH($A84&amp;"Bus Elec",tblAllCourses[Course Code]&amp;tblAllCourses[Type],0),MATCH(E$3,tblAllCourses[[#Headers],[Prerequisite 1]:[Prerequisite 7]],0)))</f>
        <v/>
      </c>
      <c r="F84" s="94" t="str" cm="1">
        <f t="array" ref="F84">IF(INDEX(tblAllCourses[[Prerequisite 1]:[Prerequisite 7]],MATCH($A84&amp;"Bus Elec",tblAllCourses[Course Code]&amp;tblAllCourses[Type],0),MATCH(F$3,tblAllCourses[[#Headers],[Prerequisite 1]:[Prerequisite 7]],0))=0,"",INDEX(tblAllCourses[[Prerequisite 1]:[Prerequisite 7]],MATCH($A84&amp;"Bus Elec",tblAllCourses[Course Code]&amp;tblAllCourses[Type],0),MATCH(F$3,tblAllCourses[[#Headers],[Prerequisite 1]:[Prerequisite 7]],0)))</f>
        <v/>
      </c>
      <c r="G84" s="94" t="str" cm="1">
        <f t="array" ref="G84">IF(INDEX(tblAllCourses[[Prerequisite 1]:[Prerequisite 7]],MATCH($A84&amp;"Bus Elec",tblAllCourses[Course Code]&amp;tblAllCourses[Type],0),MATCH(G$3,tblAllCourses[[#Headers],[Prerequisite 1]:[Prerequisite 7]],0))=0,"",INDEX(tblAllCourses[[Prerequisite 1]:[Prerequisite 7]],MATCH($A84&amp;"Bus Elec",tblAllCourses[Course Code]&amp;tblAllCourses[Type],0),MATCH(G$3,tblAllCourses[[#Headers],[Prerequisite 1]:[Prerequisite 7]],0)))</f>
        <v/>
      </c>
      <c r="H84" s="94" t="str" cm="1">
        <f t="array" ref="H84">IF(INDEX(tblAllCourses[[Prerequisite 1]:[Prerequisite 7]],MATCH($A84&amp;"Bus Elec",tblAllCourses[Course Code]&amp;tblAllCourses[Type],0),MATCH(H$3,tblAllCourses[[#Headers],[Prerequisite 1]:[Prerequisite 7]],0))=0,"",INDEX(tblAllCourses[[Prerequisite 1]:[Prerequisite 7]],MATCH($A84&amp;"Bus Elec",tblAllCourses[Course Code]&amp;tblAllCourses[Type],0),MATCH(H$3,tblAllCourses[[#Headers],[Prerequisite 1]:[Prerequisite 7]],0)))</f>
        <v/>
      </c>
      <c r="I84" s="94" t="str" cm="1">
        <f t="array" ref="I84">IF(INDEX(tblAllCourses[[Prerequisite 1]:[Prerequisite 7]],MATCH($A84&amp;"Bus Elec",tblAllCourses[Course Code]&amp;tblAllCourses[Type],0),MATCH(I$3,tblAllCourses[[#Headers],[Prerequisite 1]:[Prerequisite 7]],0))=0,"",INDEX(tblAllCourses[[Prerequisite 1]:[Prerequisite 7]],MATCH($A84&amp;"Bus Elec",tblAllCourses[Course Code]&amp;tblAllCourses[Type],0),MATCH(I$3,tblAllCourses[[#Headers],[Prerequisite 1]:[Prerequisite 7]],0)))</f>
        <v/>
      </c>
      <c r="J84" s="94" t="str" cm="1">
        <f t="array" ref="J84">IF(INDEX(tblAllCourses[[Prerequisite 1]:[Prerequisite 7]],MATCH($A84&amp;"Bus Elec",tblAllCourses[Course Code]&amp;tblAllCourses[Type],0),MATCH(J$3,tblAllCourses[[#Headers],[Prerequisite 1]:[Prerequisite 7]],0))=0,"",INDEX(tblAllCourses[[Prerequisite 1]:[Prerequisite 7]],MATCH($A84&amp;"Bus Elec",tblAllCourses[Course Code]&amp;tblAllCourses[Type],0),MATCH(J$3,tblAllCourses[[#Headers],[Prerequisite 1]:[Prerequisite 7]],0)))</f>
        <v/>
      </c>
      <c r="K84" s="110"/>
    </row>
    <row r="85" spans="1:11" ht="15.75" customHeight="1" x14ac:dyDescent="0.5">
      <c r="A85" s="44" t="s">
        <v>901</v>
      </c>
      <c r="B85" s="39" t="s">
        <v>1026</v>
      </c>
      <c r="C85" s="45">
        <f>VLOOKUP(A85,tblAllCourses[[Course Code]:[Credits]],3,FALSE)</f>
        <v>3</v>
      </c>
      <c r="D85" s="94" t="str" cm="1">
        <f t="array" ref="D85">IF(INDEX(tblAllCourses[[Prerequisite 1]:[Prerequisite 7]],MATCH($A85&amp;"Bus Elec",tblAllCourses[Course Code]&amp;tblAllCourses[Type],0),MATCH(D$3,tblAllCourses[[#Headers],[Prerequisite 1]:[Prerequisite 7]],0))=0,"",INDEX(tblAllCourses[[Prerequisite 1]:[Prerequisite 7]],MATCH($A85&amp;"Bus Elec",tblAllCourses[Course Code]&amp;tblAllCourses[Type],0),MATCH(D$3,tblAllCourses[[#Headers],[Prerequisite 1]:[Prerequisite 7]],0)))</f>
        <v/>
      </c>
      <c r="E85" s="94" t="str" cm="1">
        <f t="array" ref="E85">IF(INDEX(tblAllCourses[[Prerequisite 1]:[Prerequisite 7]],MATCH($A85&amp;"Bus Elec",tblAllCourses[Course Code]&amp;tblAllCourses[Type],0),MATCH(E$3,tblAllCourses[[#Headers],[Prerequisite 1]:[Prerequisite 7]],0))=0,"",INDEX(tblAllCourses[[Prerequisite 1]:[Prerequisite 7]],MATCH($A85&amp;"Bus Elec",tblAllCourses[Course Code]&amp;tblAllCourses[Type],0),MATCH(E$3,tblAllCourses[[#Headers],[Prerequisite 1]:[Prerequisite 7]],0)))</f>
        <v/>
      </c>
      <c r="F85" s="94" t="str" cm="1">
        <f t="array" ref="F85">IF(INDEX(tblAllCourses[[Prerequisite 1]:[Prerequisite 7]],MATCH($A85&amp;"Bus Elec",tblAllCourses[Course Code]&amp;tblAllCourses[Type],0),MATCH(F$3,tblAllCourses[[#Headers],[Prerequisite 1]:[Prerequisite 7]],0))=0,"",INDEX(tblAllCourses[[Prerequisite 1]:[Prerequisite 7]],MATCH($A85&amp;"Bus Elec",tblAllCourses[Course Code]&amp;tblAllCourses[Type],0),MATCH(F$3,tblAllCourses[[#Headers],[Prerequisite 1]:[Prerequisite 7]],0)))</f>
        <v/>
      </c>
      <c r="G85" s="94" t="str" cm="1">
        <f t="array" ref="G85">IF(INDEX(tblAllCourses[[Prerequisite 1]:[Prerequisite 7]],MATCH($A85&amp;"Bus Elec",tblAllCourses[Course Code]&amp;tblAllCourses[Type],0),MATCH(G$3,tblAllCourses[[#Headers],[Prerequisite 1]:[Prerequisite 7]],0))=0,"",INDEX(tblAllCourses[[Prerequisite 1]:[Prerequisite 7]],MATCH($A85&amp;"Bus Elec",tblAllCourses[Course Code]&amp;tblAllCourses[Type],0),MATCH(G$3,tblAllCourses[[#Headers],[Prerequisite 1]:[Prerequisite 7]],0)))</f>
        <v/>
      </c>
      <c r="H85" s="94" t="str" cm="1">
        <f t="array" ref="H85">IF(INDEX(tblAllCourses[[Prerequisite 1]:[Prerequisite 7]],MATCH($A85&amp;"Bus Elec",tblAllCourses[Course Code]&amp;tblAllCourses[Type],0),MATCH(H$3,tblAllCourses[[#Headers],[Prerequisite 1]:[Prerequisite 7]],0))=0,"",INDEX(tblAllCourses[[Prerequisite 1]:[Prerequisite 7]],MATCH($A85&amp;"Bus Elec",tblAllCourses[Course Code]&amp;tblAllCourses[Type],0),MATCH(H$3,tblAllCourses[[#Headers],[Prerequisite 1]:[Prerequisite 7]],0)))</f>
        <v/>
      </c>
      <c r="I85" s="94" t="str" cm="1">
        <f t="array" ref="I85">IF(INDEX(tblAllCourses[[Prerequisite 1]:[Prerequisite 7]],MATCH($A85&amp;"Bus Elec",tblAllCourses[Course Code]&amp;tblAllCourses[Type],0),MATCH(I$3,tblAllCourses[[#Headers],[Prerequisite 1]:[Prerequisite 7]],0))=0,"",INDEX(tblAllCourses[[Prerequisite 1]:[Prerequisite 7]],MATCH($A85&amp;"Bus Elec",tblAllCourses[Course Code]&amp;tblAllCourses[Type],0),MATCH(I$3,tblAllCourses[[#Headers],[Prerequisite 1]:[Prerequisite 7]],0)))</f>
        <v/>
      </c>
      <c r="J85" s="94" t="str" cm="1">
        <f t="array" ref="J85">IF(INDEX(tblAllCourses[[Prerequisite 1]:[Prerequisite 7]],MATCH($A85&amp;"Bus Elec",tblAllCourses[Course Code]&amp;tblAllCourses[Type],0),MATCH(J$3,tblAllCourses[[#Headers],[Prerequisite 1]:[Prerequisite 7]],0))=0,"",INDEX(tblAllCourses[[Prerequisite 1]:[Prerequisite 7]],MATCH($A85&amp;"Bus Elec",tblAllCourses[Course Code]&amp;tblAllCourses[Type],0),MATCH(J$3,tblAllCourses[[#Headers],[Prerequisite 1]:[Prerequisite 7]],0)))</f>
        <v/>
      </c>
      <c r="K85" s="110"/>
    </row>
    <row r="86" spans="1:11" ht="15.75" customHeight="1" x14ac:dyDescent="0.5">
      <c r="A86" s="44" t="s">
        <v>902</v>
      </c>
      <c r="B86" s="39" t="s">
        <v>1027</v>
      </c>
      <c r="C86" s="45">
        <f>VLOOKUP(A86,tblAllCourses[[Course Code]:[Credits]],3,FALSE)</f>
        <v>3</v>
      </c>
      <c r="D86" s="94" t="str" cm="1">
        <f t="array" ref="D86">IF(INDEX(tblAllCourses[[Prerequisite 1]:[Prerequisite 7]],MATCH($A86&amp;"Bus Elec",tblAllCourses[Course Code]&amp;tblAllCourses[Type],0),MATCH(D$3,tblAllCourses[[#Headers],[Prerequisite 1]:[Prerequisite 7]],0))=0,"",INDEX(tblAllCourses[[Prerequisite 1]:[Prerequisite 7]],MATCH($A86&amp;"Bus Elec",tblAllCourses[Course Code]&amp;tblAllCourses[Type],0),MATCH(D$3,tblAllCourses[[#Headers],[Prerequisite 1]:[Prerequisite 7]],0)))</f>
        <v/>
      </c>
      <c r="E86" s="94" t="str" cm="1">
        <f t="array" ref="E86">IF(INDEX(tblAllCourses[[Prerequisite 1]:[Prerequisite 7]],MATCH($A86&amp;"Bus Elec",tblAllCourses[Course Code]&amp;tblAllCourses[Type],0),MATCH(E$3,tblAllCourses[[#Headers],[Prerequisite 1]:[Prerequisite 7]],0))=0,"",INDEX(tblAllCourses[[Prerequisite 1]:[Prerequisite 7]],MATCH($A86&amp;"Bus Elec",tblAllCourses[Course Code]&amp;tblAllCourses[Type],0),MATCH(E$3,tblAllCourses[[#Headers],[Prerequisite 1]:[Prerequisite 7]],0)))</f>
        <v/>
      </c>
      <c r="F86" s="94" t="str" cm="1">
        <f t="array" ref="F86">IF(INDEX(tblAllCourses[[Prerequisite 1]:[Prerequisite 7]],MATCH($A86&amp;"Bus Elec",tblAllCourses[Course Code]&amp;tblAllCourses[Type],0),MATCH(F$3,tblAllCourses[[#Headers],[Prerequisite 1]:[Prerequisite 7]],0))=0,"",INDEX(tblAllCourses[[Prerequisite 1]:[Prerequisite 7]],MATCH($A86&amp;"Bus Elec",tblAllCourses[Course Code]&amp;tblAllCourses[Type],0),MATCH(F$3,tblAllCourses[[#Headers],[Prerequisite 1]:[Prerequisite 7]],0)))</f>
        <v/>
      </c>
      <c r="G86" s="94" t="str" cm="1">
        <f t="array" ref="G86">IF(INDEX(tblAllCourses[[Prerequisite 1]:[Prerequisite 7]],MATCH($A86&amp;"Bus Elec",tblAllCourses[Course Code]&amp;tblAllCourses[Type],0),MATCH(G$3,tblAllCourses[[#Headers],[Prerequisite 1]:[Prerequisite 7]],0))=0,"",INDEX(tblAllCourses[[Prerequisite 1]:[Prerequisite 7]],MATCH($A86&amp;"Bus Elec",tblAllCourses[Course Code]&amp;tblAllCourses[Type],0),MATCH(G$3,tblAllCourses[[#Headers],[Prerequisite 1]:[Prerequisite 7]],0)))</f>
        <v/>
      </c>
      <c r="H86" s="94" t="str" cm="1">
        <f t="array" ref="H86">IF(INDEX(tblAllCourses[[Prerequisite 1]:[Prerequisite 7]],MATCH($A86&amp;"Bus Elec",tblAllCourses[Course Code]&amp;tblAllCourses[Type],0),MATCH(H$3,tblAllCourses[[#Headers],[Prerequisite 1]:[Prerequisite 7]],0))=0,"",INDEX(tblAllCourses[[Prerequisite 1]:[Prerequisite 7]],MATCH($A86&amp;"Bus Elec",tblAllCourses[Course Code]&amp;tblAllCourses[Type],0),MATCH(H$3,tblAllCourses[[#Headers],[Prerequisite 1]:[Prerequisite 7]],0)))</f>
        <v/>
      </c>
      <c r="I86" s="94" t="str" cm="1">
        <f t="array" ref="I86">IF(INDEX(tblAllCourses[[Prerequisite 1]:[Prerequisite 7]],MATCH($A86&amp;"Bus Elec",tblAllCourses[Course Code]&amp;tblAllCourses[Type],0),MATCH(I$3,tblAllCourses[[#Headers],[Prerequisite 1]:[Prerequisite 7]],0))=0,"",INDEX(tblAllCourses[[Prerequisite 1]:[Prerequisite 7]],MATCH($A86&amp;"Bus Elec",tblAllCourses[Course Code]&amp;tblAllCourses[Type],0),MATCH(I$3,tblAllCourses[[#Headers],[Prerequisite 1]:[Prerequisite 7]],0)))</f>
        <v/>
      </c>
      <c r="J86" s="94" t="str" cm="1">
        <f t="array" ref="J86">IF(INDEX(tblAllCourses[[Prerequisite 1]:[Prerequisite 7]],MATCH($A86&amp;"Bus Elec",tblAllCourses[Course Code]&amp;tblAllCourses[Type],0),MATCH(J$3,tblAllCourses[[#Headers],[Prerequisite 1]:[Prerequisite 7]],0))=0,"",INDEX(tblAllCourses[[Prerequisite 1]:[Prerequisite 7]],MATCH($A86&amp;"Bus Elec",tblAllCourses[Course Code]&amp;tblAllCourses[Type],0),MATCH(J$3,tblAllCourses[[#Headers],[Prerequisite 1]:[Prerequisite 7]],0)))</f>
        <v/>
      </c>
      <c r="K86" s="110"/>
    </row>
    <row r="87" spans="1:11" ht="15.75" customHeight="1" x14ac:dyDescent="0.5">
      <c r="A87" s="44" t="s">
        <v>904</v>
      </c>
      <c r="B87" s="39" t="s">
        <v>1028</v>
      </c>
      <c r="C87" s="45">
        <f>VLOOKUP(A87,tblAllCourses[[Course Code]:[Credits]],3,FALSE)</f>
        <v>3</v>
      </c>
      <c r="D87" s="94" t="str" cm="1">
        <f t="array" ref="D87">IF(INDEX(tblAllCourses[[Prerequisite 1]:[Prerequisite 7]],MATCH($A87&amp;"Bus Elec",tblAllCourses[Course Code]&amp;tblAllCourses[Type],0),MATCH(D$3,tblAllCourses[[#Headers],[Prerequisite 1]:[Prerequisite 7]],0))=0,"",INDEX(tblAllCourses[[Prerequisite 1]:[Prerequisite 7]],MATCH($A87&amp;"Bus Elec",tblAllCourses[Course Code]&amp;tblAllCourses[Type],0),MATCH(D$3,tblAllCourses[[#Headers],[Prerequisite 1]:[Prerequisite 7]],0)))</f>
        <v/>
      </c>
      <c r="E87" s="94" t="str" cm="1">
        <f t="array" ref="E87">IF(INDEX(tblAllCourses[[Prerequisite 1]:[Prerequisite 7]],MATCH($A87&amp;"Bus Elec",tblAllCourses[Course Code]&amp;tblAllCourses[Type],0),MATCH(E$3,tblAllCourses[[#Headers],[Prerequisite 1]:[Prerequisite 7]],0))=0,"",INDEX(tblAllCourses[[Prerequisite 1]:[Prerequisite 7]],MATCH($A87&amp;"Bus Elec",tblAllCourses[Course Code]&amp;tblAllCourses[Type],0),MATCH(E$3,tblAllCourses[[#Headers],[Prerequisite 1]:[Prerequisite 7]],0)))</f>
        <v/>
      </c>
      <c r="F87" s="94" t="str" cm="1">
        <f t="array" ref="F87">IF(INDEX(tblAllCourses[[Prerequisite 1]:[Prerequisite 7]],MATCH($A87&amp;"Bus Elec",tblAllCourses[Course Code]&amp;tblAllCourses[Type],0),MATCH(F$3,tblAllCourses[[#Headers],[Prerequisite 1]:[Prerequisite 7]],0))=0,"",INDEX(tblAllCourses[[Prerequisite 1]:[Prerequisite 7]],MATCH($A87&amp;"Bus Elec",tblAllCourses[Course Code]&amp;tblAllCourses[Type],0),MATCH(F$3,tblAllCourses[[#Headers],[Prerequisite 1]:[Prerequisite 7]],0)))</f>
        <v/>
      </c>
      <c r="G87" s="94" t="str" cm="1">
        <f t="array" ref="G87">IF(INDEX(tblAllCourses[[Prerequisite 1]:[Prerequisite 7]],MATCH($A87&amp;"Bus Elec",tblAllCourses[Course Code]&amp;tblAllCourses[Type],0),MATCH(G$3,tblAllCourses[[#Headers],[Prerequisite 1]:[Prerequisite 7]],0))=0,"",INDEX(tblAllCourses[[Prerequisite 1]:[Prerequisite 7]],MATCH($A87&amp;"Bus Elec",tblAllCourses[Course Code]&amp;tblAllCourses[Type],0),MATCH(G$3,tblAllCourses[[#Headers],[Prerequisite 1]:[Prerequisite 7]],0)))</f>
        <v/>
      </c>
      <c r="H87" s="94" t="str" cm="1">
        <f t="array" ref="H87">IF(INDEX(tblAllCourses[[Prerequisite 1]:[Prerequisite 7]],MATCH($A87&amp;"Bus Elec",tblAllCourses[Course Code]&amp;tblAllCourses[Type],0),MATCH(H$3,tblAllCourses[[#Headers],[Prerequisite 1]:[Prerequisite 7]],0))=0,"",INDEX(tblAllCourses[[Prerequisite 1]:[Prerequisite 7]],MATCH($A87&amp;"Bus Elec",tblAllCourses[Course Code]&amp;tblAllCourses[Type],0),MATCH(H$3,tblAllCourses[[#Headers],[Prerequisite 1]:[Prerequisite 7]],0)))</f>
        <v/>
      </c>
      <c r="I87" s="94" t="str" cm="1">
        <f t="array" ref="I87">IF(INDEX(tblAllCourses[[Prerequisite 1]:[Prerequisite 7]],MATCH($A87&amp;"Bus Elec",tblAllCourses[Course Code]&amp;tblAllCourses[Type],0),MATCH(I$3,tblAllCourses[[#Headers],[Prerequisite 1]:[Prerequisite 7]],0))=0,"",INDEX(tblAllCourses[[Prerequisite 1]:[Prerequisite 7]],MATCH($A87&amp;"Bus Elec",tblAllCourses[Course Code]&amp;tblAllCourses[Type],0),MATCH(I$3,tblAllCourses[[#Headers],[Prerequisite 1]:[Prerequisite 7]],0)))</f>
        <v/>
      </c>
      <c r="J87" s="94" t="str" cm="1">
        <f t="array" ref="J87">IF(INDEX(tblAllCourses[[Prerequisite 1]:[Prerequisite 7]],MATCH($A87&amp;"Bus Elec",tblAllCourses[Course Code]&amp;tblAllCourses[Type],0),MATCH(J$3,tblAllCourses[[#Headers],[Prerequisite 1]:[Prerequisite 7]],0))=0,"",INDEX(tblAllCourses[[Prerequisite 1]:[Prerequisite 7]],MATCH($A87&amp;"Bus Elec",tblAllCourses[Course Code]&amp;tblAllCourses[Type],0),MATCH(J$3,tblAllCourses[[#Headers],[Prerequisite 1]:[Prerequisite 7]],0)))</f>
        <v/>
      </c>
      <c r="K87" s="110"/>
    </row>
    <row r="88" spans="1:11" ht="15.75" customHeight="1" x14ac:dyDescent="0.5">
      <c r="A88" s="44" t="s">
        <v>903</v>
      </c>
      <c r="B88" s="39" t="s">
        <v>1029</v>
      </c>
      <c r="C88" s="45">
        <f>VLOOKUP(A88,tblAllCourses[[Course Code]:[Credits]],3,FALSE)</f>
        <v>3</v>
      </c>
      <c r="D88" s="94" t="str" cm="1">
        <f t="array" ref="D88">IF(INDEX(tblAllCourses[[Prerequisite 1]:[Prerequisite 7]],MATCH($A88&amp;"Bus Elec",tblAllCourses[Course Code]&amp;tblAllCourses[Type],0),MATCH(D$3,tblAllCourses[[#Headers],[Prerequisite 1]:[Prerequisite 7]],0))=0,"",INDEX(tblAllCourses[[Prerequisite 1]:[Prerequisite 7]],MATCH($A88&amp;"Bus Elec",tblAllCourses[Course Code]&amp;tblAllCourses[Type],0),MATCH(D$3,tblAllCourses[[#Headers],[Prerequisite 1]:[Prerequisite 7]],0)))</f>
        <v/>
      </c>
      <c r="E88" s="94" t="str" cm="1">
        <f t="array" ref="E88">IF(INDEX(tblAllCourses[[Prerequisite 1]:[Prerequisite 7]],MATCH($A88&amp;"Bus Elec",tblAllCourses[Course Code]&amp;tblAllCourses[Type],0),MATCH(E$3,tblAllCourses[[#Headers],[Prerequisite 1]:[Prerequisite 7]],0))=0,"",INDEX(tblAllCourses[[Prerequisite 1]:[Prerequisite 7]],MATCH($A88&amp;"Bus Elec",tblAllCourses[Course Code]&amp;tblAllCourses[Type],0),MATCH(E$3,tblAllCourses[[#Headers],[Prerequisite 1]:[Prerequisite 7]],0)))</f>
        <v/>
      </c>
      <c r="F88" s="94" t="str" cm="1">
        <f t="array" ref="F88">IF(INDEX(tblAllCourses[[Prerequisite 1]:[Prerequisite 7]],MATCH($A88&amp;"Bus Elec",tblAllCourses[Course Code]&amp;tblAllCourses[Type],0),MATCH(F$3,tblAllCourses[[#Headers],[Prerequisite 1]:[Prerequisite 7]],0))=0,"",INDEX(tblAllCourses[[Prerequisite 1]:[Prerequisite 7]],MATCH($A88&amp;"Bus Elec",tblAllCourses[Course Code]&amp;tblAllCourses[Type],0),MATCH(F$3,tblAllCourses[[#Headers],[Prerequisite 1]:[Prerequisite 7]],0)))</f>
        <v/>
      </c>
      <c r="G88" s="94" t="str" cm="1">
        <f t="array" ref="G88">IF(INDEX(tblAllCourses[[Prerequisite 1]:[Prerequisite 7]],MATCH($A88&amp;"Bus Elec",tblAllCourses[Course Code]&amp;tblAllCourses[Type],0),MATCH(G$3,tblAllCourses[[#Headers],[Prerequisite 1]:[Prerequisite 7]],0))=0,"",INDEX(tblAllCourses[[Prerequisite 1]:[Prerequisite 7]],MATCH($A88&amp;"Bus Elec",tblAllCourses[Course Code]&amp;tblAllCourses[Type],0),MATCH(G$3,tblAllCourses[[#Headers],[Prerequisite 1]:[Prerequisite 7]],0)))</f>
        <v/>
      </c>
      <c r="H88" s="94" t="str" cm="1">
        <f t="array" ref="H88">IF(INDEX(tblAllCourses[[Prerequisite 1]:[Prerequisite 7]],MATCH($A88&amp;"Bus Elec",tblAllCourses[Course Code]&amp;tblAllCourses[Type],0),MATCH(H$3,tblAllCourses[[#Headers],[Prerequisite 1]:[Prerequisite 7]],0))=0,"",INDEX(tblAllCourses[[Prerequisite 1]:[Prerequisite 7]],MATCH($A88&amp;"Bus Elec",tblAllCourses[Course Code]&amp;tblAllCourses[Type],0),MATCH(H$3,tblAllCourses[[#Headers],[Prerequisite 1]:[Prerequisite 7]],0)))</f>
        <v/>
      </c>
      <c r="I88" s="94" t="str" cm="1">
        <f t="array" ref="I88">IF(INDEX(tblAllCourses[[Prerequisite 1]:[Prerequisite 7]],MATCH($A88&amp;"Bus Elec",tblAllCourses[Course Code]&amp;tblAllCourses[Type],0),MATCH(I$3,tblAllCourses[[#Headers],[Prerequisite 1]:[Prerequisite 7]],0))=0,"",INDEX(tblAllCourses[[Prerequisite 1]:[Prerequisite 7]],MATCH($A88&amp;"Bus Elec",tblAllCourses[Course Code]&amp;tblAllCourses[Type],0),MATCH(I$3,tblAllCourses[[#Headers],[Prerequisite 1]:[Prerequisite 7]],0)))</f>
        <v/>
      </c>
      <c r="J88" s="94" t="str" cm="1">
        <f t="array" ref="J88">IF(INDEX(tblAllCourses[[Prerequisite 1]:[Prerequisite 7]],MATCH($A88&amp;"Bus Elec",tblAllCourses[Course Code]&amp;tblAllCourses[Type],0),MATCH(J$3,tblAllCourses[[#Headers],[Prerequisite 1]:[Prerequisite 7]],0))=0,"",INDEX(tblAllCourses[[Prerequisite 1]:[Prerequisite 7]],MATCH($A88&amp;"Bus Elec",tblAllCourses[Course Code]&amp;tblAllCourses[Type],0),MATCH(J$3,tblAllCourses[[#Headers],[Prerequisite 1]:[Prerequisite 7]],0)))</f>
        <v/>
      </c>
      <c r="K88" s="110"/>
    </row>
    <row r="89" spans="1:11" ht="15.75" customHeight="1" x14ac:dyDescent="0.5">
      <c r="A89" s="44" t="s">
        <v>905</v>
      </c>
      <c r="B89" s="39" t="s">
        <v>1030</v>
      </c>
      <c r="C89" s="45">
        <f>VLOOKUP(A89,tblAllCourses[[Course Code]:[Credits]],3,FALSE)</f>
        <v>3</v>
      </c>
      <c r="D89" s="94" t="str" cm="1">
        <f t="array" ref="D89">IF(INDEX(tblAllCourses[[Prerequisite 1]:[Prerequisite 7]],MATCH($A89&amp;"Bus Elec",tblAllCourses[Course Code]&amp;tblAllCourses[Type],0),MATCH(D$3,tblAllCourses[[#Headers],[Prerequisite 1]:[Prerequisite 7]],0))=0,"",INDEX(tblAllCourses[[Prerequisite 1]:[Prerequisite 7]],MATCH($A89&amp;"Bus Elec",tblAllCourses[Course Code]&amp;tblAllCourses[Type],0),MATCH(D$3,tblAllCourses[[#Headers],[Prerequisite 1]:[Prerequisite 7]],0)))</f>
        <v/>
      </c>
      <c r="E89" s="94" t="str" cm="1">
        <f t="array" ref="E89">IF(INDEX(tblAllCourses[[Prerequisite 1]:[Prerequisite 7]],MATCH($A89&amp;"Bus Elec",tblAllCourses[Course Code]&amp;tblAllCourses[Type],0),MATCH(E$3,tblAllCourses[[#Headers],[Prerequisite 1]:[Prerequisite 7]],0))=0,"",INDEX(tblAllCourses[[Prerequisite 1]:[Prerequisite 7]],MATCH($A89&amp;"Bus Elec",tblAllCourses[Course Code]&amp;tblAllCourses[Type],0),MATCH(E$3,tblAllCourses[[#Headers],[Prerequisite 1]:[Prerequisite 7]],0)))</f>
        <v/>
      </c>
      <c r="F89" s="94" t="str" cm="1">
        <f t="array" ref="F89">IF(INDEX(tblAllCourses[[Prerequisite 1]:[Prerequisite 7]],MATCH($A89&amp;"Bus Elec",tblAllCourses[Course Code]&amp;tblAllCourses[Type],0),MATCH(F$3,tblAllCourses[[#Headers],[Prerequisite 1]:[Prerequisite 7]],0))=0,"",INDEX(tblAllCourses[[Prerequisite 1]:[Prerequisite 7]],MATCH($A89&amp;"Bus Elec",tblAllCourses[Course Code]&amp;tblAllCourses[Type],0),MATCH(F$3,tblAllCourses[[#Headers],[Prerequisite 1]:[Prerequisite 7]],0)))</f>
        <v/>
      </c>
      <c r="G89" s="94" t="str" cm="1">
        <f t="array" ref="G89">IF(INDEX(tblAllCourses[[Prerequisite 1]:[Prerequisite 7]],MATCH($A89&amp;"Bus Elec",tblAllCourses[Course Code]&amp;tblAllCourses[Type],0),MATCH(G$3,tblAllCourses[[#Headers],[Prerequisite 1]:[Prerequisite 7]],0))=0,"",INDEX(tblAllCourses[[Prerequisite 1]:[Prerequisite 7]],MATCH($A89&amp;"Bus Elec",tblAllCourses[Course Code]&amp;tblAllCourses[Type],0),MATCH(G$3,tblAllCourses[[#Headers],[Prerequisite 1]:[Prerequisite 7]],0)))</f>
        <v/>
      </c>
      <c r="H89" s="94" t="str" cm="1">
        <f t="array" ref="H89">IF(INDEX(tblAllCourses[[Prerequisite 1]:[Prerequisite 7]],MATCH($A89&amp;"Bus Elec",tblAllCourses[Course Code]&amp;tblAllCourses[Type],0),MATCH(H$3,tblAllCourses[[#Headers],[Prerequisite 1]:[Prerequisite 7]],0))=0,"",INDEX(tblAllCourses[[Prerequisite 1]:[Prerequisite 7]],MATCH($A89&amp;"Bus Elec",tblAllCourses[Course Code]&amp;tblAllCourses[Type],0),MATCH(H$3,tblAllCourses[[#Headers],[Prerequisite 1]:[Prerequisite 7]],0)))</f>
        <v/>
      </c>
      <c r="I89" s="94" t="str" cm="1">
        <f t="array" ref="I89">IF(INDEX(tblAllCourses[[Prerequisite 1]:[Prerequisite 7]],MATCH($A89&amp;"Bus Elec",tblAllCourses[Course Code]&amp;tblAllCourses[Type],0),MATCH(I$3,tblAllCourses[[#Headers],[Prerequisite 1]:[Prerequisite 7]],0))=0,"",INDEX(tblAllCourses[[Prerequisite 1]:[Prerequisite 7]],MATCH($A89&amp;"Bus Elec",tblAllCourses[Course Code]&amp;tblAllCourses[Type],0),MATCH(I$3,tblAllCourses[[#Headers],[Prerequisite 1]:[Prerequisite 7]],0)))</f>
        <v/>
      </c>
      <c r="J89" s="94" t="str" cm="1">
        <f t="array" ref="J89">IF(INDEX(tblAllCourses[[Prerequisite 1]:[Prerequisite 7]],MATCH($A89&amp;"Bus Elec",tblAllCourses[Course Code]&amp;tblAllCourses[Type],0),MATCH(J$3,tblAllCourses[[#Headers],[Prerequisite 1]:[Prerequisite 7]],0))=0,"",INDEX(tblAllCourses[[Prerequisite 1]:[Prerequisite 7]],MATCH($A89&amp;"Bus Elec",tblAllCourses[Course Code]&amp;tblAllCourses[Type],0),MATCH(J$3,tblAllCourses[[#Headers],[Prerequisite 1]:[Prerequisite 7]],0)))</f>
        <v/>
      </c>
      <c r="K89" s="110"/>
    </row>
    <row r="90" spans="1:11" ht="15.75" customHeight="1" x14ac:dyDescent="0.5">
      <c r="A90" s="44" t="s">
        <v>906</v>
      </c>
      <c r="B90" s="39" t="s">
        <v>1031</v>
      </c>
      <c r="C90" s="45">
        <f>VLOOKUP(A90,tblAllCourses[[Course Code]:[Credits]],3,FALSE)</f>
        <v>3</v>
      </c>
      <c r="D90" s="94" t="str" cm="1">
        <f t="array" ref="D90">IF(INDEX(tblAllCourses[[Prerequisite 1]:[Prerequisite 7]],MATCH($A90&amp;"Bus Elec",tblAllCourses[Course Code]&amp;tblAllCourses[Type],0),MATCH(D$3,tblAllCourses[[#Headers],[Prerequisite 1]:[Prerequisite 7]],0))=0,"",INDEX(tblAllCourses[[Prerequisite 1]:[Prerequisite 7]],MATCH($A90&amp;"Bus Elec",tblAllCourses[Course Code]&amp;tblAllCourses[Type],0),MATCH(D$3,tblAllCourses[[#Headers],[Prerequisite 1]:[Prerequisite 7]],0)))</f>
        <v/>
      </c>
      <c r="E90" s="94" t="str" cm="1">
        <f t="array" ref="E90">IF(INDEX(tblAllCourses[[Prerequisite 1]:[Prerequisite 7]],MATCH($A90&amp;"Bus Elec",tblAllCourses[Course Code]&amp;tblAllCourses[Type],0),MATCH(E$3,tblAllCourses[[#Headers],[Prerequisite 1]:[Prerequisite 7]],0))=0,"",INDEX(tblAllCourses[[Prerequisite 1]:[Prerequisite 7]],MATCH($A90&amp;"Bus Elec",tblAllCourses[Course Code]&amp;tblAllCourses[Type],0),MATCH(E$3,tblAllCourses[[#Headers],[Prerequisite 1]:[Prerequisite 7]],0)))</f>
        <v/>
      </c>
      <c r="F90" s="94" t="str" cm="1">
        <f t="array" ref="F90">IF(INDEX(tblAllCourses[[Prerequisite 1]:[Prerequisite 7]],MATCH($A90&amp;"Bus Elec",tblAllCourses[Course Code]&amp;tblAllCourses[Type],0),MATCH(F$3,tblAllCourses[[#Headers],[Prerequisite 1]:[Prerequisite 7]],0))=0,"",INDEX(tblAllCourses[[Prerequisite 1]:[Prerequisite 7]],MATCH($A90&amp;"Bus Elec",tblAllCourses[Course Code]&amp;tblAllCourses[Type],0),MATCH(F$3,tblAllCourses[[#Headers],[Prerequisite 1]:[Prerequisite 7]],0)))</f>
        <v/>
      </c>
      <c r="G90" s="94" t="str" cm="1">
        <f t="array" ref="G90">IF(INDEX(tblAllCourses[[Prerequisite 1]:[Prerequisite 7]],MATCH($A90&amp;"Bus Elec",tblAllCourses[Course Code]&amp;tblAllCourses[Type],0),MATCH(G$3,tblAllCourses[[#Headers],[Prerequisite 1]:[Prerequisite 7]],0))=0,"",INDEX(tblAllCourses[[Prerequisite 1]:[Prerequisite 7]],MATCH($A90&amp;"Bus Elec",tblAllCourses[Course Code]&amp;tblAllCourses[Type],0),MATCH(G$3,tblAllCourses[[#Headers],[Prerequisite 1]:[Prerequisite 7]],0)))</f>
        <v/>
      </c>
      <c r="H90" s="94" t="str" cm="1">
        <f t="array" ref="H90">IF(INDEX(tblAllCourses[[Prerequisite 1]:[Prerequisite 7]],MATCH($A90&amp;"Bus Elec",tblAllCourses[Course Code]&amp;tblAllCourses[Type],0),MATCH(H$3,tblAllCourses[[#Headers],[Prerequisite 1]:[Prerequisite 7]],0))=0,"",INDEX(tblAllCourses[[Prerequisite 1]:[Prerequisite 7]],MATCH($A90&amp;"Bus Elec",tblAllCourses[Course Code]&amp;tblAllCourses[Type],0),MATCH(H$3,tblAllCourses[[#Headers],[Prerequisite 1]:[Prerequisite 7]],0)))</f>
        <v/>
      </c>
      <c r="I90" s="94" t="str" cm="1">
        <f t="array" ref="I90">IF(INDEX(tblAllCourses[[Prerequisite 1]:[Prerequisite 7]],MATCH($A90&amp;"Bus Elec",tblAllCourses[Course Code]&amp;tblAllCourses[Type],0),MATCH(I$3,tblAllCourses[[#Headers],[Prerequisite 1]:[Prerequisite 7]],0))=0,"",INDEX(tblAllCourses[[Prerequisite 1]:[Prerequisite 7]],MATCH($A90&amp;"Bus Elec",tblAllCourses[Course Code]&amp;tblAllCourses[Type],0),MATCH(I$3,tblAllCourses[[#Headers],[Prerequisite 1]:[Prerequisite 7]],0)))</f>
        <v/>
      </c>
      <c r="J90" s="94" t="str" cm="1">
        <f t="array" ref="J90">IF(INDEX(tblAllCourses[[Prerequisite 1]:[Prerequisite 7]],MATCH($A90&amp;"Bus Elec",tblAllCourses[Course Code]&amp;tblAllCourses[Type],0),MATCH(J$3,tblAllCourses[[#Headers],[Prerequisite 1]:[Prerequisite 7]],0))=0,"",INDEX(tblAllCourses[[Prerequisite 1]:[Prerequisite 7]],MATCH($A90&amp;"Bus Elec",tblAllCourses[Course Code]&amp;tblAllCourses[Type],0),MATCH(J$3,tblAllCourses[[#Headers],[Prerequisite 1]:[Prerequisite 7]],0)))</f>
        <v/>
      </c>
      <c r="K90" s="110"/>
    </row>
    <row r="91" spans="1:11" ht="15.75" customHeight="1" x14ac:dyDescent="0.5">
      <c r="A91" s="44" t="s">
        <v>907</v>
      </c>
      <c r="B91" s="39" t="s">
        <v>1032</v>
      </c>
      <c r="C91" s="45">
        <f>VLOOKUP(A91,tblAllCourses[[Course Code]:[Credits]],3,FALSE)</f>
        <v>3</v>
      </c>
      <c r="D91" s="94" t="str" cm="1">
        <f t="array" ref="D91">IF(INDEX(tblAllCourses[[Prerequisite 1]:[Prerequisite 7]],MATCH($A91&amp;"Bus Elec",tblAllCourses[Course Code]&amp;tblAllCourses[Type],0),MATCH(D$3,tblAllCourses[[#Headers],[Prerequisite 1]:[Prerequisite 7]],0))=0,"",INDEX(tblAllCourses[[Prerequisite 1]:[Prerequisite 7]],MATCH($A91&amp;"Bus Elec",tblAllCourses[Course Code]&amp;tblAllCourses[Type],0),MATCH(D$3,tblAllCourses[[#Headers],[Prerequisite 1]:[Prerequisite 7]],0)))</f>
        <v/>
      </c>
      <c r="E91" s="94" t="str" cm="1">
        <f t="array" ref="E91">IF(INDEX(tblAllCourses[[Prerequisite 1]:[Prerequisite 7]],MATCH($A91&amp;"Bus Elec",tblAllCourses[Course Code]&amp;tblAllCourses[Type],0),MATCH(E$3,tblAllCourses[[#Headers],[Prerequisite 1]:[Prerequisite 7]],0))=0,"",INDEX(tblAllCourses[[Prerequisite 1]:[Prerequisite 7]],MATCH($A91&amp;"Bus Elec",tblAllCourses[Course Code]&amp;tblAllCourses[Type],0),MATCH(E$3,tblAllCourses[[#Headers],[Prerequisite 1]:[Prerequisite 7]],0)))</f>
        <v/>
      </c>
      <c r="F91" s="94" t="str" cm="1">
        <f t="array" ref="F91">IF(INDEX(tblAllCourses[[Prerequisite 1]:[Prerequisite 7]],MATCH($A91&amp;"Bus Elec",tblAllCourses[Course Code]&amp;tblAllCourses[Type],0),MATCH(F$3,tblAllCourses[[#Headers],[Prerequisite 1]:[Prerequisite 7]],0))=0,"",INDEX(tblAllCourses[[Prerequisite 1]:[Prerequisite 7]],MATCH($A91&amp;"Bus Elec",tblAllCourses[Course Code]&amp;tblAllCourses[Type],0),MATCH(F$3,tblAllCourses[[#Headers],[Prerequisite 1]:[Prerequisite 7]],0)))</f>
        <v/>
      </c>
      <c r="G91" s="94" t="str" cm="1">
        <f t="array" ref="G91">IF(INDEX(tblAllCourses[[Prerequisite 1]:[Prerequisite 7]],MATCH($A91&amp;"Bus Elec",tblAllCourses[Course Code]&amp;tblAllCourses[Type],0),MATCH(G$3,tblAllCourses[[#Headers],[Prerequisite 1]:[Prerequisite 7]],0))=0,"",INDEX(tblAllCourses[[Prerequisite 1]:[Prerequisite 7]],MATCH($A91&amp;"Bus Elec",tblAllCourses[Course Code]&amp;tblAllCourses[Type],0),MATCH(G$3,tblAllCourses[[#Headers],[Prerequisite 1]:[Prerequisite 7]],0)))</f>
        <v/>
      </c>
      <c r="H91" s="94" t="str" cm="1">
        <f t="array" ref="H91">IF(INDEX(tblAllCourses[[Prerequisite 1]:[Prerequisite 7]],MATCH($A91&amp;"Bus Elec",tblAllCourses[Course Code]&amp;tblAllCourses[Type],0),MATCH(H$3,tblAllCourses[[#Headers],[Prerequisite 1]:[Prerequisite 7]],0))=0,"",INDEX(tblAllCourses[[Prerequisite 1]:[Prerequisite 7]],MATCH($A91&amp;"Bus Elec",tblAllCourses[Course Code]&amp;tblAllCourses[Type],0),MATCH(H$3,tblAllCourses[[#Headers],[Prerequisite 1]:[Prerequisite 7]],0)))</f>
        <v/>
      </c>
      <c r="I91" s="94" t="str" cm="1">
        <f t="array" ref="I91">IF(INDEX(tblAllCourses[[Prerequisite 1]:[Prerequisite 7]],MATCH($A91&amp;"Bus Elec",tblAllCourses[Course Code]&amp;tblAllCourses[Type],0),MATCH(I$3,tblAllCourses[[#Headers],[Prerequisite 1]:[Prerequisite 7]],0))=0,"",INDEX(tblAllCourses[[Prerequisite 1]:[Prerequisite 7]],MATCH($A91&amp;"Bus Elec",tblAllCourses[Course Code]&amp;tblAllCourses[Type],0),MATCH(I$3,tblAllCourses[[#Headers],[Prerequisite 1]:[Prerequisite 7]],0)))</f>
        <v/>
      </c>
      <c r="J91" s="94" t="str" cm="1">
        <f t="array" ref="J91">IF(INDEX(tblAllCourses[[Prerequisite 1]:[Prerequisite 7]],MATCH($A91&amp;"Bus Elec",tblAllCourses[Course Code]&amp;tblAllCourses[Type],0),MATCH(J$3,tblAllCourses[[#Headers],[Prerequisite 1]:[Prerequisite 7]],0))=0,"",INDEX(tblAllCourses[[Prerequisite 1]:[Prerequisite 7]],MATCH($A91&amp;"Bus Elec",tblAllCourses[Course Code]&amp;tblAllCourses[Type],0),MATCH(J$3,tblAllCourses[[#Headers],[Prerequisite 1]:[Prerequisite 7]],0)))</f>
        <v/>
      </c>
      <c r="K91" s="110"/>
    </row>
    <row r="92" spans="1:11" ht="15.75" customHeight="1" x14ac:dyDescent="0.5">
      <c r="A92" s="44" t="s">
        <v>908</v>
      </c>
      <c r="B92" s="39" t="s">
        <v>1033</v>
      </c>
      <c r="C92" s="45">
        <f>VLOOKUP(A92,tblAllCourses[[Course Code]:[Credits]],3,FALSE)</f>
        <v>3</v>
      </c>
      <c r="D92" s="94" t="str" cm="1">
        <f t="array" ref="D92">IF(INDEX(tblAllCourses[[Prerequisite 1]:[Prerequisite 7]],MATCH($A92&amp;"Bus Elec",tblAllCourses[Course Code]&amp;tblAllCourses[Type],0),MATCH(D$3,tblAllCourses[[#Headers],[Prerequisite 1]:[Prerequisite 7]],0))=0,"",INDEX(tblAllCourses[[Prerequisite 1]:[Prerequisite 7]],MATCH($A92&amp;"Bus Elec",tblAllCourses[Course Code]&amp;tblAllCourses[Type],0),MATCH(D$3,tblAllCourses[[#Headers],[Prerequisite 1]:[Prerequisite 7]],0)))</f>
        <v/>
      </c>
      <c r="E92" s="94" t="str" cm="1">
        <f t="array" ref="E92">IF(INDEX(tblAllCourses[[Prerequisite 1]:[Prerequisite 7]],MATCH($A92&amp;"Bus Elec",tblAllCourses[Course Code]&amp;tblAllCourses[Type],0),MATCH(E$3,tblAllCourses[[#Headers],[Prerequisite 1]:[Prerequisite 7]],0))=0,"",INDEX(tblAllCourses[[Prerequisite 1]:[Prerequisite 7]],MATCH($A92&amp;"Bus Elec",tblAllCourses[Course Code]&amp;tblAllCourses[Type],0),MATCH(E$3,tblAllCourses[[#Headers],[Prerequisite 1]:[Prerequisite 7]],0)))</f>
        <v/>
      </c>
      <c r="F92" s="94" t="str" cm="1">
        <f t="array" ref="F92">IF(INDEX(tblAllCourses[[Prerequisite 1]:[Prerequisite 7]],MATCH($A92&amp;"Bus Elec",tblAllCourses[Course Code]&amp;tblAllCourses[Type],0),MATCH(F$3,tblAllCourses[[#Headers],[Prerequisite 1]:[Prerequisite 7]],0))=0,"",INDEX(tblAllCourses[[Prerequisite 1]:[Prerequisite 7]],MATCH($A92&amp;"Bus Elec",tblAllCourses[Course Code]&amp;tblAllCourses[Type],0),MATCH(F$3,tblAllCourses[[#Headers],[Prerequisite 1]:[Prerequisite 7]],0)))</f>
        <v/>
      </c>
      <c r="G92" s="94" t="str" cm="1">
        <f t="array" ref="G92">IF(INDEX(tblAllCourses[[Prerequisite 1]:[Prerequisite 7]],MATCH($A92&amp;"Bus Elec",tblAllCourses[Course Code]&amp;tblAllCourses[Type],0),MATCH(G$3,tblAllCourses[[#Headers],[Prerequisite 1]:[Prerequisite 7]],0))=0,"",INDEX(tblAllCourses[[Prerequisite 1]:[Prerequisite 7]],MATCH($A92&amp;"Bus Elec",tblAllCourses[Course Code]&amp;tblAllCourses[Type],0),MATCH(G$3,tblAllCourses[[#Headers],[Prerequisite 1]:[Prerequisite 7]],0)))</f>
        <v/>
      </c>
      <c r="H92" s="94" t="str" cm="1">
        <f t="array" ref="H92">IF(INDEX(tblAllCourses[[Prerequisite 1]:[Prerequisite 7]],MATCH($A92&amp;"Bus Elec",tblAllCourses[Course Code]&amp;tblAllCourses[Type],0),MATCH(H$3,tblAllCourses[[#Headers],[Prerequisite 1]:[Prerequisite 7]],0))=0,"",INDEX(tblAllCourses[[Prerequisite 1]:[Prerequisite 7]],MATCH($A92&amp;"Bus Elec",tblAllCourses[Course Code]&amp;tblAllCourses[Type],0),MATCH(H$3,tblAllCourses[[#Headers],[Prerequisite 1]:[Prerequisite 7]],0)))</f>
        <v/>
      </c>
      <c r="I92" s="94" t="str" cm="1">
        <f t="array" ref="I92">IF(INDEX(tblAllCourses[[Prerequisite 1]:[Prerequisite 7]],MATCH($A92&amp;"Bus Elec",tblAllCourses[Course Code]&amp;tblAllCourses[Type],0),MATCH(I$3,tblAllCourses[[#Headers],[Prerequisite 1]:[Prerequisite 7]],0))=0,"",INDEX(tblAllCourses[[Prerequisite 1]:[Prerequisite 7]],MATCH($A92&amp;"Bus Elec",tblAllCourses[Course Code]&amp;tblAllCourses[Type],0),MATCH(I$3,tblAllCourses[[#Headers],[Prerequisite 1]:[Prerequisite 7]],0)))</f>
        <v/>
      </c>
      <c r="J92" s="94" t="str" cm="1">
        <f t="array" ref="J92">IF(INDEX(tblAllCourses[[Prerequisite 1]:[Prerequisite 7]],MATCH($A92&amp;"Bus Elec",tblAllCourses[Course Code]&amp;tblAllCourses[Type],0),MATCH(J$3,tblAllCourses[[#Headers],[Prerequisite 1]:[Prerequisite 7]],0))=0,"",INDEX(tblAllCourses[[Prerequisite 1]:[Prerequisite 7]],MATCH($A92&amp;"Bus Elec",tblAllCourses[Course Code]&amp;tblAllCourses[Type],0),MATCH(J$3,tblAllCourses[[#Headers],[Prerequisite 1]:[Prerequisite 7]],0)))</f>
        <v/>
      </c>
      <c r="K92" s="110"/>
    </row>
    <row r="93" spans="1:11" ht="15.75" customHeight="1" x14ac:dyDescent="0.5">
      <c r="A93" s="44" t="s">
        <v>909</v>
      </c>
      <c r="B93" s="39" t="s">
        <v>1034</v>
      </c>
      <c r="C93" s="45">
        <f>VLOOKUP(A93,tblAllCourses[[Course Code]:[Credits]],3,FALSE)</f>
        <v>3</v>
      </c>
      <c r="D93" s="94" t="str" cm="1">
        <f t="array" ref="D93">IF(INDEX(tblAllCourses[[Prerequisite 1]:[Prerequisite 7]],MATCH($A93&amp;"Bus Elec",tblAllCourses[Course Code]&amp;tblAllCourses[Type],0),MATCH(D$3,tblAllCourses[[#Headers],[Prerequisite 1]:[Prerequisite 7]],0))=0,"",INDEX(tblAllCourses[[Prerequisite 1]:[Prerequisite 7]],MATCH($A93&amp;"Bus Elec",tblAllCourses[Course Code]&amp;tblAllCourses[Type],0),MATCH(D$3,tblAllCourses[[#Headers],[Prerequisite 1]:[Prerequisite 7]],0)))</f>
        <v/>
      </c>
      <c r="E93" s="94" t="str" cm="1">
        <f t="array" ref="E93">IF(INDEX(tblAllCourses[[Prerequisite 1]:[Prerequisite 7]],MATCH($A93&amp;"Bus Elec",tblAllCourses[Course Code]&amp;tblAllCourses[Type],0),MATCH(E$3,tblAllCourses[[#Headers],[Prerequisite 1]:[Prerequisite 7]],0))=0,"",INDEX(tblAllCourses[[Prerequisite 1]:[Prerequisite 7]],MATCH($A93&amp;"Bus Elec",tblAllCourses[Course Code]&amp;tblAllCourses[Type],0),MATCH(E$3,tblAllCourses[[#Headers],[Prerequisite 1]:[Prerequisite 7]],0)))</f>
        <v/>
      </c>
      <c r="F93" s="94" t="str" cm="1">
        <f t="array" ref="F93">IF(INDEX(tblAllCourses[[Prerequisite 1]:[Prerequisite 7]],MATCH($A93&amp;"Bus Elec",tblAllCourses[Course Code]&amp;tblAllCourses[Type],0),MATCH(F$3,tblAllCourses[[#Headers],[Prerequisite 1]:[Prerequisite 7]],0))=0,"",INDEX(tblAllCourses[[Prerequisite 1]:[Prerequisite 7]],MATCH($A93&amp;"Bus Elec",tblAllCourses[Course Code]&amp;tblAllCourses[Type],0),MATCH(F$3,tblAllCourses[[#Headers],[Prerequisite 1]:[Prerequisite 7]],0)))</f>
        <v/>
      </c>
      <c r="G93" s="94" t="str" cm="1">
        <f t="array" ref="G93">IF(INDEX(tblAllCourses[[Prerequisite 1]:[Prerequisite 7]],MATCH($A93&amp;"Bus Elec",tblAllCourses[Course Code]&amp;tblAllCourses[Type],0),MATCH(G$3,tblAllCourses[[#Headers],[Prerequisite 1]:[Prerequisite 7]],0))=0,"",INDEX(tblAllCourses[[Prerequisite 1]:[Prerequisite 7]],MATCH($A93&amp;"Bus Elec",tblAllCourses[Course Code]&amp;tblAllCourses[Type],0),MATCH(G$3,tblAllCourses[[#Headers],[Prerequisite 1]:[Prerequisite 7]],0)))</f>
        <v/>
      </c>
      <c r="H93" s="94" t="str" cm="1">
        <f t="array" ref="H93">IF(INDEX(tblAllCourses[[Prerequisite 1]:[Prerequisite 7]],MATCH($A93&amp;"Bus Elec",tblAllCourses[Course Code]&amp;tblAllCourses[Type],0),MATCH(H$3,tblAllCourses[[#Headers],[Prerequisite 1]:[Prerequisite 7]],0))=0,"",INDEX(tblAllCourses[[Prerequisite 1]:[Prerequisite 7]],MATCH($A93&amp;"Bus Elec",tblAllCourses[Course Code]&amp;tblAllCourses[Type],0),MATCH(H$3,tblAllCourses[[#Headers],[Prerequisite 1]:[Prerequisite 7]],0)))</f>
        <v/>
      </c>
      <c r="I93" s="94" t="str" cm="1">
        <f t="array" ref="I93">IF(INDEX(tblAllCourses[[Prerequisite 1]:[Prerequisite 7]],MATCH($A93&amp;"Bus Elec",tblAllCourses[Course Code]&amp;tblAllCourses[Type],0),MATCH(I$3,tblAllCourses[[#Headers],[Prerequisite 1]:[Prerequisite 7]],0))=0,"",INDEX(tblAllCourses[[Prerequisite 1]:[Prerequisite 7]],MATCH($A93&amp;"Bus Elec",tblAllCourses[Course Code]&amp;tblAllCourses[Type],0),MATCH(I$3,tblAllCourses[[#Headers],[Prerequisite 1]:[Prerequisite 7]],0)))</f>
        <v/>
      </c>
      <c r="J93" s="94" t="str" cm="1">
        <f t="array" ref="J93">IF(INDEX(tblAllCourses[[Prerequisite 1]:[Prerequisite 7]],MATCH($A93&amp;"Bus Elec",tblAllCourses[Course Code]&amp;tblAllCourses[Type],0),MATCH(J$3,tblAllCourses[[#Headers],[Prerequisite 1]:[Prerequisite 7]],0))=0,"",INDEX(tblAllCourses[[Prerequisite 1]:[Prerequisite 7]],MATCH($A93&amp;"Bus Elec",tblAllCourses[Course Code]&amp;tblAllCourses[Type],0),MATCH(J$3,tblAllCourses[[#Headers],[Prerequisite 1]:[Prerequisite 7]],0)))</f>
        <v/>
      </c>
      <c r="K93" s="110"/>
    </row>
    <row r="94" spans="1:11" ht="15.75" customHeight="1" x14ac:dyDescent="0.5">
      <c r="A94" s="44" t="s">
        <v>910</v>
      </c>
      <c r="B94" s="39" t="s">
        <v>1035</v>
      </c>
      <c r="C94" s="45">
        <f>VLOOKUP(A94,tblAllCourses[[Course Code]:[Credits]],3,FALSE)</f>
        <v>3</v>
      </c>
      <c r="D94" s="94" t="str" cm="1">
        <f t="array" ref="D94">IF(INDEX(tblAllCourses[[Prerequisite 1]:[Prerequisite 7]],MATCH($A94&amp;"Bus Elec",tblAllCourses[Course Code]&amp;tblAllCourses[Type],0),MATCH(D$3,tblAllCourses[[#Headers],[Prerequisite 1]:[Prerequisite 7]],0))=0,"",INDEX(tblAllCourses[[Prerequisite 1]:[Prerequisite 7]],MATCH($A94&amp;"Bus Elec",tblAllCourses[Course Code]&amp;tblAllCourses[Type],0),MATCH(D$3,tblAllCourses[[#Headers],[Prerequisite 1]:[Prerequisite 7]],0)))</f>
        <v/>
      </c>
      <c r="E94" s="94" t="str" cm="1">
        <f t="array" ref="E94">IF(INDEX(tblAllCourses[[Prerequisite 1]:[Prerequisite 7]],MATCH($A94&amp;"Bus Elec",tblAllCourses[Course Code]&amp;tblAllCourses[Type],0),MATCH(E$3,tblAllCourses[[#Headers],[Prerequisite 1]:[Prerequisite 7]],0))=0,"",INDEX(tblAllCourses[[Prerequisite 1]:[Prerequisite 7]],MATCH($A94&amp;"Bus Elec",tblAllCourses[Course Code]&amp;tblAllCourses[Type],0),MATCH(E$3,tblAllCourses[[#Headers],[Prerequisite 1]:[Prerequisite 7]],0)))</f>
        <v/>
      </c>
      <c r="F94" s="94" t="str" cm="1">
        <f t="array" ref="F94">IF(INDEX(tblAllCourses[[Prerequisite 1]:[Prerequisite 7]],MATCH($A94&amp;"Bus Elec",tblAllCourses[Course Code]&amp;tblAllCourses[Type],0),MATCH(F$3,tblAllCourses[[#Headers],[Prerequisite 1]:[Prerequisite 7]],0))=0,"",INDEX(tblAllCourses[[Prerequisite 1]:[Prerequisite 7]],MATCH($A94&amp;"Bus Elec",tblAllCourses[Course Code]&amp;tblAllCourses[Type],0),MATCH(F$3,tblAllCourses[[#Headers],[Prerequisite 1]:[Prerequisite 7]],0)))</f>
        <v/>
      </c>
      <c r="G94" s="94" t="str" cm="1">
        <f t="array" ref="G94">IF(INDEX(tblAllCourses[[Prerequisite 1]:[Prerequisite 7]],MATCH($A94&amp;"Bus Elec",tblAllCourses[Course Code]&amp;tblAllCourses[Type],0),MATCH(G$3,tblAllCourses[[#Headers],[Prerequisite 1]:[Prerequisite 7]],0))=0,"",INDEX(tblAllCourses[[Prerequisite 1]:[Prerequisite 7]],MATCH($A94&amp;"Bus Elec",tblAllCourses[Course Code]&amp;tblAllCourses[Type],0),MATCH(G$3,tblAllCourses[[#Headers],[Prerequisite 1]:[Prerequisite 7]],0)))</f>
        <v/>
      </c>
      <c r="H94" s="94" t="str" cm="1">
        <f t="array" ref="H94">IF(INDEX(tblAllCourses[[Prerequisite 1]:[Prerequisite 7]],MATCH($A94&amp;"Bus Elec",tblAllCourses[Course Code]&amp;tblAllCourses[Type],0),MATCH(H$3,tblAllCourses[[#Headers],[Prerequisite 1]:[Prerequisite 7]],0))=0,"",INDEX(tblAllCourses[[Prerequisite 1]:[Prerequisite 7]],MATCH($A94&amp;"Bus Elec",tblAllCourses[Course Code]&amp;tblAllCourses[Type],0),MATCH(H$3,tblAllCourses[[#Headers],[Prerequisite 1]:[Prerequisite 7]],0)))</f>
        <v/>
      </c>
      <c r="I94" s="94" t="str" cm="1">
        <f t="array" ref="I94">IF(INDEX(tblAllCourses[[Prerequisite 1]:[Prerequisite 7]],MATCH($A94&amp;"Bus Elec",tblAllCourses[Course Code]&amp;tblAllCourses[Type],0),MATCH(I$3,tblAllCourses[[#Headers],[Prerequisite 1]:[Prerequisite 7]],0))=0,"",INDEX(tblAllCourses[[Prerequisite 1]:[Prerequisite 7]],MATCH($A94&amp;"Bus Elec",tblAllCourses[Course Code]&amp;tblAllCourses[Type],0),MATCH(I$3,tblAllCourses[[#Headers],[Prerequisite 1]:[Prerequisite 7]],0)))</f>
        <v/>
      </c>
      <c r="J94" s="94" t="str" cm="1">
        <f t="array" ref="J94">IF(INDEX(tblAllCourses[[Prerequisite 1]:[Prerequisite 7]],MATCH($A94&amp;"Bus Elec",tblAllCourses[Course Code]&amp;tblAllCourses[Type],0),MATCH(J$3,tblAllCourses[[#Headers],[Prerequisite 1]:[Prerequisite 7]],0))=0,"",INDEX(tblAllCourses[[Prerequisite 1]:[Prerequisite 7]],MATCH($A94&amp;"Bus Elec",tblAllCourses[Course Code]&amp;tblAllCourses[Type],0),MATCH(J$3,tblAllCourses[[#Headers],[Prerequisite 1]:[Prerequisite 7]],0)))</f>
        <v/>
      </c>
      <c r="K94" s="110"/>
    </row>
    <row r="95" spans="1:11" ht="15.75" customHeight="1" x14ac:dyDescent="0.5">
      <c r="A95" s="44" t="s">
        <v>911</v>
      </c>
      <c r="B95" s="39" t="s">
        <v>1036</v>
      </c>
      <c r="C95" s="45">
        <f>VLOOKUP(A95,tblAllCourses[[Course Code]:[Credits]],3,FALSE)</f>
        <v>3</v>
      </c>
      <c r="D95" s="94" t="str" cm="1">
        <f t="array" ref="D95">IF(INDEX(tblAllCourses[[Prerequisite 1]:[Prerequisite 7]],MATCH($A95&amp;"Bus Elec",tblAllCourses[Course Code]&amp;tblAllCourses[Type],0),MATCH(D$3,tblAllCourses[[#Headers],[Prerequisite 1]:[Prerequisite 7]],0))=0,"",INDEX(tblAllCourses[[Prerequisite 1]:[Prerequisite 7]],MATCH($A95&amp;"Bus Elec",tblAllCourses[Course Code]&amp;tblAllCourses[Type],0),MATCH(D$3,tblAllCourses[[#Headers],[Prerequisite 1]:[Prerequisite 7]],0)))</f>
        <v/>
      </c>
      <c r="E95" s="94" t="str" cm="1">
        <f t="array" ref="E95">IF(INDEX(tblAllCourses[[Prerequisite 1]:[Prerequisite 7]],MATCH($A95&amp;"Bus Elec",tblAllCourses[Course Code]&amp;tblAllCourses[Type],0),MATCH(E$3,tblAllCourses[[#Headers],[Prerequisite 1]:[Prerequisite 7]],0))=0,"",INDEX(tblAllCourses[[Prerequisite 1]:[Prerequisite 7]],MATCH($A95&amp;"Bus Elec",tblAllCourses[Course Code]&amp;tblAllCourses[Type],0),MATCH(E$3,tblAllCourses[[#Headers],[Prerequisite 1]:[Prerequisite 7]],0)))</f>
        <v/>
      </c>
      <c r="F95" s="94" t="str" cm="1">
        <f t="array" ref="F95">IF(INDEX(tblAllCourses[[Prerequisite 1]:[Prerequisite 7]],MATCH($A95&amp;"Bus Elec",tblAllCourses[Course Code]&amp;tblAllCourses[Type],0),MATCH(F$3,tblAllCourses[[#Headers],[Prerequisite 1]:[Prerequisite 7]],0))=0,"",INDEX(tblAllCourses[[Prerequisite 1]:[Prerequisite 7]],MATCH($A95&amp;"Bus Elec",tblAllCourses[Course Code]&amp;tblAllCourses[Type],0),MATCH(F$3,tblAllCourses[[#Headers],[Prerequisite 1]:[Prerequisite 7]],0)))</f>
        <v/>
      </c>
      <c r="G95" s="94" t="str" cm="1">
        <f t="array" ref="G95">IF(INDEX(tblAllCourses[[Prerequisite 1]:[Prerequisite 7]],MATCH($A95&amp;"Bus Elec",tblAllCourses[Course Code]&amp;tblAllCourses[Type],0),MATCH(G$3,tblAllCourses[[#Headers],[Prerequisite 1]:[Prerequisite 7]],0))=0,"",INDEX(tblAllCourses[[Prerequisite 1]:[Prerequisite 7]],MATCH($A95&amp;"Bus Elec",tblAllCourses[Course Code]&amp;tblAllCourses[Type],0),MATCH(G$3,tblAllCourses[[#Headers],[Prerequisite 1]:[Prerequisite 7]],0)))</f>
        <v/>
      </c>
      <c r="H95" s="94" t="str" cm="1">
        <f t="array" ref="H95">IF(INDEX(tblAllCourses[[Prerequisite 1]:[Prerequisite 7]],MATCH($A95&amp;"Bus Elec",tblAllCourses[Course Code]&amp;tblAllCourses[Type],0),MATCH(H$3,tblAllCourses[[#Headers],[Prerequisite 1]:[Prerequisite 7]],0))=0,"",INDEX(tblAllCourses[[Prerequisite 1]:[Prerequisite 7]],MATCH($A95&amp;"Bus Elec",tblAllCourses[Course Code]&amp;tblAllCourses[Type],0),MATCH(H$3,tblAllCourses[[#Headers],[Prerequisite 1]:[Prerequisite 7]],0)))</f>
        <v/>
      </c>
      <c r="I95" s="94" t="str" cm="1">
        <f t="array" ref="I95">IF(INDEX(tblAllCourses[[Prerequisite 1]:[Prerequisite 7]],MATCH($A95&amp;"Bus Elec",tblAllCourses[Course Code]&amp;tblAllCourses[Type],0),MATCH(I$3,tblAllCourses[[#Headers],[Prerequisite 1]:[Prerequisite 7]],0))=0,"",INDEX(tblAllCourses[[Prerequisite 1]:[Prerequisite 7]],MATCH($A95&amp;"Bus Elec",tblAllCourses[Course Code]&amp;tblAllCourses[Type],0),MATCH(I$3,tblAllCourses[[#Headers],[Prerequisite 1]:[Prerequisite 7]],0)))</f>
        <v/>
      </c>
      <c r="J95" s="94" t="str" cm="1">
        <f t="array" ref="J95">IF(INDEX(tblAllCourses[[Prerequisite 1]:[Prerequisite 7]],MATCH($A95&amp;"Bus Elec",tblAllCourses[Course Code]&amp;tblAllCourses[Type],0),MATCH(J$3,tblAllCourses[[#Headers],[Prerequisite 1]:[Prerequisite 7]],0))=0,"",INDEX(tblAllCourses[[Prerequisite 1]:[Prerequisite 7]],MATCH($A95&amp;"Bus Elec",tblAllCourses[Course Code]&amp;tblAllCourses[Type],0),MATCH(J$3,tblAllCourses[[#Headers],[Prerequisite 1]:[Prerequisite 7]],0)))</f>
        <v/>
      </c>
      <c r="K95" s="110"/>
    </row>
    <row r="96" spans="1:11" ht="15.75" customHeight="1" x14ac:dyDescent="0.5">
      <c r="A96" s="44" t="s">
        <v>912</v>
      </c>
      <c r="B96" s="39" t="s">
        <v>1037</v>
      </c>
      <c r="C96" s="45">
        <f>VLOOKUP(A96,tblAllCourses[[Course Code]:[Credits]],3,FALSE)</f>
        <v>3</v>
      </c>
      <c r="D96" s="94" t="str" cm="1">
        <f t="array" ref="D96">IF(INDEX(tblAllCourses[[Prerequisite 1]:[Prerequisite 7]],MATCH($A96&amp;"Bus Elec",tblAllCourses[Course Code]&amp;tblAllCourses[Type],0),MATCH(D$3,tblAllCourses[[#Headers],[Prerequisite 1]:[Prerequisite 7]],0))=0,"",INDEX(tblAllCourses[[Prerequisite 1]:[Prerequisite 7]],MATCH($A96&amp;"Bus Elec",tblAllCourses[Course Code]&amp;tblAllCourses[Type],0),MATCH(D$3,tblAllCourses[[#Headers],[Prerequisite 1]:[Prerequisite 7]],0)))</f>
        <v/>
      </c>
      <c r="E96" s="94" t="str" cm="1">
        <f t="array" ref="E96">IF(INDEX(tblAllCourses[[Prerequisite 1]:[Prerequisite 7]],MATCH($A96&amp;"Bus Elec",tblAllCourses[Course Code]&amp;tblAllCourses[Type],0),MATCH(E$3,tblAllCourses[[#Headers],[Prerequisite 1]:[Prerequisite 7]],0))=0,"",INDEX(tblAllCourses[[Prerequisite 1]:[Prerequisite 7]],MATCH($A96&amp;"Bus Elec",tblAllCourses[Course Code]&amp;tblAllCourses[Type],0),MATCH(E$3,tblAllCourses[[#Headers],[Prerequisite 1]:[Prerequisite 7]],0)))</f>
        <v/>
      </c>
      <c r="F96" s="94" t="str" cm="1">
        <f t="array" ref="F96">IF(INDEX(tblAllCourses[[Prerequisite 1]:[Prerequisite 7]],MATCH($A96&amp;"Bus Elec",tblAllCourses[Course Code]&amp;tblAllCourses[Type],0),MATCH(F$3,tblAllCourses[[#Headers],[Prerequisite 1]:[Prerequisite 7]],0))=0,"",INDEX(tblAllCourses[[Prerequisite 1]:[Prerequisite 7]],MATCH($A96&amp;"Bus Elec",tblAllCourses[Course Code]&amp;tblAllCourses[Type],0),MATCH(F$3,tblAllCourses[[#Headers],[Prerequisite 1]:[Prerequisite 7]],0)))</f>
        <v/>
      </c>
      <c r="G96" s="94" t="str" cm="1">
        <f t="array" ref="G96">IF(INDEX(tblAllCourses[[Prerequisite 1]:[Prerequisite 7]],MATCH($A96&amp;"Bus Elec",tblAllCourses[Course Code]&amp;tblAllCourses[Type],0),MATCH(G$3,tblAllCourses[[#Headers],[Prerequisite 1]:[Prerequisite 7]],0))=0,"",INDEX(tblAllCourses[[Prerequisite 1]:[Prerequisite 7]],MATCH($A96&amp;"Bus Elec",tblAllCourses[Course Code]&amp;tblAllCourses[Type],0),MATCH(G$3,tblAllCourses[[#Headers],[Prerequisite 1]:[Prerequisite 7]],0)))</f>
        <v/>
      </c>
      <c r="H96" s="94" t="str" cm="1">
        <f t="array" ref="H96">IF(INDEX(tblAllCourses[[Prerequisite 1]:[Prerequisite 7]],MATCH($A96&amp;"Bus Elec",tblAllCourses[Course Code]&amp;tblAllCourses[Type],0),MATCH(H$3,tblAllCourses[[#Headers],[Prerequisite 1]:[Prerequisite 7]],0))=0,"",INDEX(tblAllCourses[[Prerequisite 1]:[Prerequisite 7]],MATCH($A96&amp;"Bus Elec",tblAllCourses[Course Code]&amp;tblAllCourses[Type],0),MATCH(H$3,tblAllCourses[[#Headers],[Prerequisite 1]:[Prerequisite 7]],0)))</f>
        <v/>
      </c>
      <c r="I96" s="94" t="str" cm="1">
        <f t="array" ref="I96">IF(INDEX(tblAllCourses[[Prerequisite 1]:[Prerequisite 7]],MATCH($A96&amp;"Bus Elec",tblAllCourses[Course Code]&amp;tblAllCourses[Type],0),MATCH(I$3,tblAllCourses[[#Headers],[Prerequisite 1]:[Prerequisite 7]],0))=0,"",INDEX(tblAllCourses[[Prerequisite 1]:[Prerequisite 7]],MATCH($A96&amp;"Bus Elec",tblAllCourses[Course Code]&amp;tblAllCourses[Type],0),MATCH(I$3,tblAllCourses[[#Headers],[Prerequisite 1]:[Prerequisite 7]],0)))</f>
        <v/>
      </c>
      <c r="J96" s="94" t="str" cm="1">
        <f t="array" ref="J96">IF(INDEX(tblAllCourses[[Prerequisite 1]:[Prerequisite 7]],MATCH($A96&amp;"Bus Elec",tblAllCourses[Course Code]&amp;tblAllCourses[Type],0),MATCH(J$3,tblAllCourses[[#Headers],[Prerequisite 1]:[Prerequisite 7]],0))=0,"",INDEX(tblAllCourses[[Prerequisite 1]:[Prerequisite 7]],MATCH($A96&amp;"Bus Elec",tblAllCourses[Course Code]&amp;tblAllCourses[Type],0),MATCH(J$3,tblAllCourses[[#Headers],[Prerequisite 1]:[Prerequisite 7]],0)))</f>
        <v/>
      </c>
      <c r="K96" s="110"/>
    </row>
    <row r="97" spans="1:11" ht="15.75" customHeight="1" x14ac:dyDescent="0.5">
      <c r="A97" s="44" t="s">
        <v>433</v>
      </c>
      <c r="B97" s="39" t="s">
        <v>222</v>
      </c>
      <c r="C97" s="45">
        <f>VLOOKUP(A97,tblAllCourses[[Course Code]:[Credits]],3,FALSE)</f>
        <v>3</v>
      </c>
      <c r="D97" s="94" t="str" cm="1">
        <f t="array" ref="D97">IF(INDEX(tblAllCourses[[Prerequisite 1]:[Prerequisite 7]],MATCH($A97&amp;"Bus Elec",tblAllCourses[Course Code]&amp;tblAllCourses[Type],0),MATCH(D$3,tblAllCourses[[#Headers],[Prerequisite 1]:[Prerequisite 7]],0))=0,"",INDEX(tblAllCourses[[Prerequisite 1]:[Prerequisite 7]],MATCH($A97&amp;"Bus Elec",tblAllCourses[Course Code]&amp;tblAllCourses[Type],0),MATCH(D$3,tblAllCourses[[#Headers],[Prerequisite 1]:[Prerequisite 7]],0)))</f>
        <v/>
      </c>
      <c r="E97" s="94" t="str" cm="1">
        <f t="array" ref="E97">IF(INDEX(tblAllCourses[[Prerequisite 1]:[Prerequisite 7]],MATCH($A97&amp;"Bus Elec",tblAllCourses[Course Code]&amp;tblAllCourses[Type],0),MATCH(E$3,tblAllCourses[[#Headers],[Prerequisite 1]:[Prerequisite 7]],0))=0,"",INDEX(tblAllCourses[[Prerequisite 1]:[Prerequisite 7]],MATCH($A97&amp;"Bus Elec",tblAllCourses[Course Code]&amp;tblAllCourses[Type],0),MATCH(E$3,tblAllCourses[[#Headers],[Prerequisite 1]:[Prerequisite 7]],0)))</f>
        <v/>
      </c>
      <c r="F97" s="94" t="str" cm="1">
        <f t="array" ref="F97">IF(INDEX(tblAllCourses[[Prerequisite 1]:[Prerequisite 7]],MATCH($A97&amp;"Bus Elec",tblAllCourses[Course Code]&amp;tblAllCourses[Type],0),MATCH(F$3,tblAllCourses[[#Headers],[Prerequisite 1]:[Prerequisite 7]],0))=0,"",INDEX(tblAllCourses[[Prerequisite 1]:[Prerequisite 7]],MATCH($A97&amp;"Bus Elec",tblAllCourses[Course Code]&amp;tblAllCourses[Type],0),MATCH(F$3,tblAllCourses[[#Headers],[Prerequisite 1]:[Prerequisite 7]],0)))</f>
        <v/>
      </c>
      <c r="G97" s="94" t="str" cm="1">
        <f t="array" ref="G97">IF(INDEX(tblAllCourses[[Prerequisite 1]:[Prerequisite 7]],MATCH($A97&amp;"Bus Elec",tblAllCourses[Course Code]&amp;tblAllCourses[Type],0),MATCH(G$3,tblAllCourses[[#Headers],[Prerequisite 1]:[Prerequisite 7]],0))=0,"",INDEX(tblAllCourses[[Prerequisite 1]:[Prerequisite 7]],MATCH($A97&amp;"Bus Elec",tblAllCourses[Course Code]&amp;tblAllCourses[Type],0),MATCH(G$3,tblAllCourses[[#Headers],[Prerequisite 1]:[Prerequisite 7]],0)))</f>
        <v/>
      </c>
      <c r="H97" s="94" t="str" cm="1">
        <f t="array" ref="H97">IF(INDEX(tblAllCourses[[Prerequisite 1]:[Prerequisite 7]],MATCH($A97&amp;"Bus Elec",tblAllCourses[Course Code]&amp;tblAllCourses[Type],0),MATCH(H$3,tblAllCourses[[#Headers],[Prerequisite 1]:[Prerequisite 7]],0))=0,"",INDEX(tblAllCourses[[Prerequisite 1]:[Prerequisite 7]],MATCH($A97&amp;"Bus Elec",tblAllCourses[Course Code]&amp;tblAllCourses[Type],0),MATCH(H$3,tblAllCourses[[#Headers],[Prerequisite 1]:[Prerequisite 7]],0)))</f>
        <v/>
      </c>
      <c r="I97" s="94" t="str" cm="1">
        <f t="array" ref="I97">IF(INDEX(tblAllCourses[[Prerequisite 1]:[Prerequisite 7]],MATCH($A97&amp;"Bus Elec",tblAllCourses[Course Code]&amp;tblAllCourses[Type],0),MATCH(I$3,tblAllCourses[[#Headers],[Prerequisite 1]:[Prerequisite 7]],0))=0,"",INDEX(tblAllCourses[[Prerequisite 1]:[Prerequisite 7]],MATCH($A97&amp;"Bus Elec",tblAllCourses[Course Code]&amp;tblAllCourses[Type],0),MATCH(I$3,tblAllCourses[[#Headers],[Prerequisite 1]:[Prerequisite 7]],0)))</f>
        <v/>
      </c>
      <c r="J97" s="94" t="str" cm="1">
        <f t="array" ref="J97">IF(INDEX(tblAllCourses[[Prerequisite 1]:[Prerequisite 7]],MATCH($A97&amp;"Bus Elec",tblAllCourses[Course Code]&amp;tblAllCourses[Type],0),MATCH(J$3,tblAllCourses[[#Headers],[Prerequisite 1]:[Prerequisite 7]],0))=0,"",INDEX(tblAllCourses[[Prerequisite 1]:[Prerequisite 7]],MATCH($A97&amp;"Bus Elec",tblAllCourses[Course Code]&amp;tblAllCourses[Type],0),MATCH(J$3,tblAllCourses[[#Headers],[Prerequisite 1]:[Prerequisite 7]],0)))</f>
        <v/>
      </c>
      <c r="K97" s="110"/>
    </row>
    <row r="98" spans="1:11" ht="15.75" customHeight="1" x14ac:dyDescent="0.5">
      <c r="A98" s="44" t="s">
        <v>434</v>
      </c>
      <c r="B98" s="39" t="s">
        <v>223</v>
      </c>
      <c r="C98" s="45">
        <f>VLOOKUP(A98,tblAllCourses[[Course Code]:[Credits]],3,FALSE)</f>
        <v>3</v>
      </c>
      <c r="D98" s="94" t="str" cm="1">
        <f t="array" ref="D98">IF(INDEX(tblAllCourses[[Prerequisite 1]:[Prerequisite 7]],MATCH($A98&amp;"Bus Elec",tblAllCourses[Course Code]&amp;tblAllCourses[Type],0),MATCH(D$3,tblAllCourses[[#Headers],[Prerequisite 1]:[Prerequisite 7]],0))=0,"",INDEX(tblAllCourses[[Prerequisite 1]:[Prerequisite 7]],MATCH($A98&amp;"Bus Elec",tblAllCourses[Course Code]&amp;tblAllCourses[Type],0),MATCH(D$3,tblAllCourses[[#Headers],[Prerequisite 1]:[Prerequisite 7]],0)))</f>
        <v/>
      </c>
      <c r="E98" s="94" t="str" cm="1">
        <f t="array" ref="E98">IF(INDEX(tblAllCourses[[Prerequisite 1]:[Prerequisite 7]],MATCH($A98&amp;"Bus Elec",tblAllCourses[Course Code]&amp;tblAllCourses[Type],0),MATCH(E$3,tblAllCourses[[#Headers],[Prerequisite 1]:[Prerequisite 7]],0))=0,"",INDEX(tblAllCourses[[Prerequisite 1]:[Prerequisite 7]],MATCH($A98&amp;"Bus Elec",tblAllCourses[Course Code]&amp;tblAllCourses[Type],0),MATCH(E$3,tblAllCourses[[#Headers],[Prerequisite 1]:[Prerequisite 7]],0)))</f>
        <v/>
      </c>
      <c r="F98" s="94" t="str" cm="1">
        <f t="array" ref="F98">IF(INDEX(tblAllCourses[[Prerequisite 1]:[Prerequisite 7]],MATCH($A98&amp;"Bus Elec",tblAllCourses[Course Code]&amp;tblAllCourses[Type],0),MATCH(F$3,tblAllCourses[[#Headers],[Prerequisite 1]:[Prerequisite 7]],0))=0,"",INDEX(tblAllCourses[[Prerequisite 1]:[Prerequisite 7]],MATCH($A98&amp;"Bus Elec",tblAllCourses[Course Code]&amp;tblAllCourses[Type],0),MATCH(F$3,tblAllCourses[[#Headers],[Prerequisite 1]:[Prerequisite 7]],0)))</f>
        <v/>
      </c>
      <c r="G98" s="94" t="str" cm="1">
        <f t="array" ref="G98">IF(INDEX(tblAllCourses[[Prerequisite 1]:[Prerequisite 7]],MATCH($A98&amp;"Bus Elec",tblAllCourses[Course Code]&amp;tblAllCourses[Type],0),MATCH(G$3,tblAllCourses[[#Headers],[Prerequisite 1]:[Prerequisite 7]],0))=0,"",INDEX(tblAllCourses[[Prerequisite 1]:[Prerequisite 7]],MATCH($A98&amp;"Bus Elec",tblAllCourses[Course Code]&amp;tblAllCourses[Type],0),MATCH(G$3,tblAllCourses[[#Headers],[Prerequisite 1]:[Prerequisite 7]],0)))</f>
        <v/>
      </c>
      <c r="H98" s="94" t="str" cm="1">
        <f t="array" ref="H98">IF(INDEX(tblAllCourses[[Prerequisite 1]:[Prerequisite 7]],MATCH($A98&amp;"Bus Elec",tblAllCourses[Course Code]&amp;tblAllCourses[Type],0),MATCH(H$3,tblAllCourses[[#Headers],[Prerequisite 1]:[Prerequisite 7]],0))=0,"",INDEX(tblAllCourses[[Prerequisite 1]:[Prerequisite 7]],MATCH($A98&amp;"Bus Elec",tblAllCourses[Course Code]&amp;tblAllCourses[Type],0),MATCH(H$3,tblAllCourses[[#Headers],[Prerequisite 1]:[Prerequisite 7]],0)))</f>
        <v/>
      </c>
      <c r="I98" s="94" t="str" cm="1">
        <f t="array" ref="I98">IF(INDEX(tblAllCourses[[Prerequisite 1]:[Prerequisite 7]],MATCH($A98&amp;"Bus Elec",tblAllCourses[Course Code]&amp;tblAllCourses[Type],0),MATCH(I$3,tblAllCourses[[#Headers],[Prerequisite 1]:[Prerequisite 7]],0))=0,"",INDEX(tblAllCourses[[Prerequisite 1]:[Prerequisite 7]],MATCH($A98&amp;"Bus Elec",tblAllCourses[Course Code]&amp;tblAllCourses[Type],0),MATCH(I$3,tblAllCourses[[#Headers],[Prerequisite 1]:[Prerequisite 7]],0)))</f>
        <v/>
      </c>
      <c r="J98" s="94" t="str" cm="1">
        <f t="array" ref="J98">IF(INDEX(tblAllCourses[[Prerequisite 1]:[Prerequisite 7]],MATCH($A98&amp;"Bus Elec",tblAllCourses[Course Code]&amp;tblAllCourses[Type],0),MATCH(J$3,tblAllCourses[[#Headers],[Prerequisite 1]:[Prerequisite 7]],0))=0,"",INDEX(tblAllCourses[[Prerequisite 1]:[Prerequisite 7]],MATCH($A98&amp;"Bus Elec",tblAllCourses[Course Code]&amp;tblAllCourses[Type],0),MATCH(J$3,tblAllCourses[[#Headers],[Prerequisite 1]:[Prerequisite 7]],0)))</f>
        <v/>
      </c>
      <c r="K98" s="110"/>
    </row>
    <row r="99" spans="1:11" ht="15.75" customHeight="1" x14ac:dyDescent="0.5">
      <c r="A99" s="44" t="s">
        <v>435</v>
      </c>
      <c r="B99" s="39" t="s">
        <v>224</v>
      </c>
      <c r="C99" s="45">
        <f>VLOOKUP(A99,tblAllCourses[[Course Code]:[Credits]],3,FALSE)</f>
        <v>3</v>
      </c>
      <c r="D99" s="94" t="str" cm="1">
        <f t="array" ref="D99">IF(INDEX(tblAllCourses[[Prerequisite 1]:[Prerequisite 7]],MATCH($A99&amp;"Bus Elec",tblAllCourses[Course Code]&amp;tblAllCourses[Type],0),MATCH(D$3,tblAllCourses[[#Headers],[Prerequisite 1]:[Prerequisite 7]],0))=0,"",INDEX(tblAllCourses[[Prerequisite 1]:[Prerequisite 7]],MATCH($A99&amp;"Bus Elec",tblAllCourses[Course Code]&amp;tblAllCourses[Type],0),MATCH(D$3,tblAllCourses[[#Headers],[Prerequisite 1]:[Prerequisite 7]],0)))</f>
        <v/>
      </c>
      <c r="E99" s="94" t="str" cm="1">
        <f t="array" ref="E99">IF(INDEX(tblAllCourses[[Prerequisite 1]:[Prerequisite 7]],MATCH($A99&amp;"Bus Elec",tblAllCourses[Course Code]&amp;tblAllCourses[Type],0),MATCH(E$3,tblAllCourses[[#Headers],[Prerequisite 1]:[Prerequisite 7]],0))=0,"",INDEX(tblAllCourses[[Prerequisite 1]:[Prerequisite 7]],MATCH($A99&amp;"Bus Elec",tblAllCourses[Course Code]&amp;tblAllCourses[Type],0),MATCH(E$3,tblAllCourses[[#Headers],[Prerequisite 1]:[Prerequisite 7]],0)))</f>
        <v/>
      </c>
      <c r="F99" s="94" t="str" cm="1">
        <f t="array" ref="F99">IF(INDEX(tblAllCourses[[Prerequisite 1]:[Prerequisite 7]],MATCH($A99&amp;"Bus Elec",tblAllCourses[Course Code]&amp;tblAllCourses[Type],0),MATCH(F$3,tblAllCourses[[#Headers],[Prerequisite 1]:[Prerequisite 7]],0))=0,"",INDEX(tblAllCourses[[Prerequisite 1]:[Prerequisite 7]],MATCH($A99&amp;"Bus Elec",tblAllCourses[Course Code]&amp;tblAllCourses[Type],0),MATCH(F$3,tblAllCourses[[#Headers],[Prerequisite 1]:[Prerequisite 7]],0)))</f>
        <v/>
      </c>
      <c r="G99" s="94" t="str" cm="1">
        <f t="array" ref="G99">IF(INDEX(tblAllCourses[[Prerequisite 1]:[Prerequisite 7]],MATCH($A99&amp;"Bus Elec",tblAllCourses[Course Code]&amp;tblAllCourses[Type],0),MATCH(G$3,tblAllCourses[[#Headers],[Prerequisite 1]:[Prerequisite 7]],0))=0,"",INDEX(tblAllCourses[[Prerequisite 1]:[Prerequisite 7]],MATCH($A99&amp;"Bus Elec",tblAllCourses[Course Code]&amp;tblAllCourses[Type],0),MATCH(G$3,tblAllCourses[[#Headers],[Prerequisite 1]:[Prerequisite 7]],0)))</f>
        <v/>
      </c>
      <c r="H99" s="94" t="str" cm="1">
        <f t="array" ref="H99">IF(INDEX(tblAllCourses[[Prerequisite 1]:[Prerequisite 7]],MATCH($A99&amp;"Bus Elec",tblAllCourses[Course Code]&amp;tblAllCourses[Type],0),MATCH(H$3,tblAllCourses[[#Headers],[Prerequisite 1]:[Prerequisite 7]],0))=0,"",INDEX(tblAllCourses[[Prerequisite 1]:[Prerequisite 7]],MATCH($A99&amp;"Bus Elec",tblAllCourses[Course Code]&amp;tblAllCourses[Type],0),MATCH(H$3,tblAllCourses[[#Headers],[Prerequisite 1]:[Prerequisite 7]],0)))</f>
        <v/>
      </c>
      <c r="I99" s="94" t="str" cm="1">
        <f t="array" ref="I99">IF(INDEX(tblAllCourses[[Prerequisite 1]:[Prerequisite 7]],MATCH($A99&amp;"Bus Elec",tblAllCourses[Course Code]&amp;tblAllCourses[Type],0),MATCH(I$3,tblAllCourses[[#Headers],[Prerequisite 1]:[Prerequisite 7]],0))=0,"",INDEX(tblAllCourses[[Prerequisite 1]:[Prerequisite 7]],MATCH($A99&amp;"Bus Elec",tblAllCourses[Course Code]&amp;tblAllCourses[Type],0),MATCH(I$3,tblAllCourses[[#Headers],[Prerequisite 1]:[Prerequisite 7]],0)))</f>
        <v/>
      </c>
      <c r="J99" s="94" t="str" cm="1">
        <f t="array" ref="J99">IF(INDEX(tblAllCourses[[Prerequisite 1]:[Prerequisite 7]],MATCH($A99&amp;"Bus Elec",tblAllCourses[Course Code]&amp;tblAllCourses[Type],0),MATCH(J$3,tblAllCourses[[#Headers],[Prerequisite 1]:[Prerequisite 7]],0))=0,"",INDEX(tblAllCourses[[Prerequisite 1]:[Prerequisite 7]],MATCH($A99&amp;"Bus Elec",tblAllCourses[Course Code]&amp;tblAllCourses[Type],0),MATCH(J$3,tblAllCourses[[#Headers],[Prerequisite 1]:[Prerequisite 7]],0)))</f>
        <v/>
      </c>
      <c r="K99" s="110"/>
    </row>
    <row r="100" spans="1:11" ht="15.75" customHeight="1" x14ac:dyDescent="0.5">
      <c r="A100" s="44" t="s">
        <v>436</v>
      </c>
      <c r="B100" s="39" t="s">
        <v>225</v>
      </c>
      <c r="C100" s="45">
        <f>VLOOKUP(A100,tblAllCourses[[Course Code]:[Credits]],3,FALSE)</f>
        <v>3</v>
      </c>
      <c r="D100" s="94" t="str" cm="1">
        <f t="array" ref="D100">IF(INDEX(tblAllCourses[[Prerequisite 1]:[Prerequisite 7]],MATCH($A100&amp;"Bus Elec",tblAllCourses[Course Code]&amp;tblAllCourses[Type],0),MATCH(D$3,tblAllCourses[[#Headers],[Prerequisite 1]:[Prerequisite 7]],0))=0,"",INDEX(tblAllCourses[[Prerequisite 1]:[Prerequisite 7]],MATCH($A100&amp;"Bus Elec",tblAllCourses[Course Code]&amp;tblAllCourses[Type],0),MATCH(D$3,tblAllCourses[[#Headers],[Prerequisite 1]:[Prerequisite 7]],0)))</f>
        <v/>
      </c>
      <c r="E100" s="94" t="str" cm="1">
        <f t="array" ref="E100">IF(INDEX(tblAllCourses[[Prerequisite 1]:[Prerequisite 7]],MATCH($A100&amp;"Bus Elec",tblAllCourses[Course Code]&amp;tblAllCourses[Type],0),MATCH(E$3,tblAllCourses[[#Headers],[Prerequisite 1]:[Prerequisite 7]],0))=0,"",INDEX(tblAllCourses[[Prerequisite 1]:[Prerequisite 7]],MATCH($A100&amp;"Bus Elec",tblAllCourses[Course Code]&amp;tblAllCourses[Type],0),MATCH(E$3,tblAllCourses[[#Headers],[Prerequisite 1]:[Prerequisite 7]],0)))</f>
        <v/>
      </c>
      <c r="F100" s="94" t="str" cm="1">
        <f t="array" ref="F100">IF(INDEX(tblAllCourses[[Prerequisite 1]:[Prerequisite 7]],MATCH($A100&amp;"Bus Elec",tblAllCourses[Course Code]&amp;tblAllCourses[Type],0),MATCH(F$3,tblAllCourses[[#Headers],[Prerequisite 1]:[Prerequisite 7]],0))=0,"",INDEX(tblAllCourses[[Prerequisite 1]:[Prerequisite 7]],MATCH($A100&amp;"Bus Elec",tblAllCourses[Course Code]&amp;tblAllCourses[Type],0),MATCH(F$3,tblAllCourses[[#Headers],[Prerequisite 1]:[Prerequisite 7]],0)))</f>
        <v/>
      </c>
      <c r="G100" s="94" t="str" cm="1">
        <f t="array" ref="G100">IF(INDEX(tblAllCourses[[Prerequisite 1]:[Prerequisite 7]],MATCH($A100&amp;"Bus Elec",tblAllCourses[Course Code]&amp;tblAllCourses[Type],0),MATCH(G$3,tblAllCourses[[#Headers],[Prerequisite 1]:[Prerequisite 7]],0))=0,"",INDEX(tblAllCourses[[Prerequisite 1]:[Prerequisite 7]],MATCH($A100&amp;"Bus Elec",tblAllCourses[Course Code]&amp;tblAllCourses[Type],0),MATCH(G$3,tblAllCourses[[#Headers],[Prerequisite 1]:[Prerequisite 7]],0)))</f>
        <v/>
      </c>
      <c r="H100" s="94" t="str" cm="1">
        <f t="array" ref="H100">IF(INDEX(tblAllCourses[[Prerequisite 1]:[Prerequisite 7]],MATCH($A100&amp;"Bus Elec",tblAllCourses[Course Code]&amp;tblAllCourses[Type],0),MATCH(H$3,tblAllCourses[[#Headers],[Prerequisite 1]:[Prerequisite 7]],0))=0,"",INDEX(tblAllCourses[[Prerequisite 1]:[Prerequisite 7]],MATCH($A100&amp;"Bus Elec",tblAllCourses[Course Code]&amp;tblAllCourses[Type],0),MATCH(H$3,tblAllCourses[[#Headers],[Prerequisite 1]:[Prerequisite 7]],0)))</f>
        <v/>
      </c>
      <c r="I100" s="94" t="str" cm="1">
        <f t="array" ref="I100">IF(INDEX(tblAllCourses[[Prerequisite 1]:[Prerequisite 7]],MATCH($A100&amp;"Bus Elec",tblAllCourses[Course Code]&amp;tblAllCourses[Type],0),MATCH(I$3,tblAllCourses[[#Headers],[Prerequisite 1]:[Prerequisite 7]],0))=0,"",INDEX(tblAllCourses[[Prerequisite 1]:[Prerequisite 7]],MATCH($A100&amp;"Bus Elec",tblAllCourses[Course Code]&amp;tblAllCourses[Type],0),MATCH(I$3,tblAllCourses[[#Headers],[Prerequisite 1]:[Prerequisite 7]],0)))</f>
        <v/>
      </c>
      <c r="J100" s="94" t="str" cm="1">
        <f t="array" ref="J100">IF(INDEX(tblAllCourses[[Prerequisite 1]:[Prerequisite 7]],MATCH($A100&amp;"Bus Elec",tblAllCourses[Course Code]&amp;tblAllCourses[Type],0),MATCH(J$3,tblAllCourses[[#Headers],[Prerequisite 1]:[Prerequisite 7]],0))=0,"",INDEX(tblAllCourses[[Prerequisite 1]:[Prerequisite 7]],MATCH($A100&amp;"Bus Elec",tblAllCourses[Course Code]&amp;tblAllCourses[Type],0),MATCH(J$3,tblAllCourses[[#Headers],[Prerequisite 1]:[Prerequisite 7]],0)))</f>
        <v/>
      </c>
      <c r="K100" s="110"/>
    </row>
    <row r="101" spans="1:11" ht="15.75" customHeight="1" x14ac:dyDescent="0.5">
      <c r="A101" s="44" t="s">
        <v>437</v>
      </c>
      <c r="B101" s="39" t="s">
        <v>30</v>
      </c>
      <c r="C101" s="45">
        <f>VLOOKUP(A101,tblAllCourses[[Course Code]:[Credits]],3,FALSE)</f>
        <v>3</v>
      </c>
      <c r="D101" s="94" t="str" cm="1">
        <f t="array" ref="D101">IF(INDEX(tblAllCourses[[Prerequisite 1]:[Prerequisite 7]],MATCH($A101&amp;"Bus Elec",tblAllCourses[Course Code]&amp;tblAllCourses[Type],0),MATCH(D$3,tblAllCourses[[#Headers],[Prerequisite 1]:[Prerequisite 7]],0))=0,"",INDEX(tblAllCourses[[Prerequisite 1]:[Prerequisite 7]],MATCH($A101&amp;"Bus Elec",tblAllCourses[Course Code]&amp;tblAllCourses[Type],0),MATCH(D$3,tblAllCourses[[#Headers],[Prerequisite 1]:[Prerequisite 7]],0)))</f>
        <v/>
      </c>
      <c r="E101" s="94" t="str" cm="1">
        <f t="array" ref="E101">IF(INDEX(tblAllCourses[[Prerequisite 1]:[Prerequisite 7]],MATCH($A101&amp;"Bus Elec",tblAllCourses[Course Code]&amp;tblAllCourses[Type],0),MATCH(E$3,tblAllCourses[[#Headers],[Prerequisite 1]:[Prerequisite 7]],0))=0,"",INDEX(tblAllCourses[[Prerequisite 1]:[Prerequisite 7]],MATCH($A101&amp;"Bus Elec",tblAllCourses[Course Code]&amp;tblAllCourses[Type],0),MATCH(E$3,tblAllCourses[[#Headers],[Prerequisite 1]:[Prerequisite 7]],0)))</f>
        <v/>
      </c>
      <c r="F101" s="94" t="str" cm="1">
        <f t="array" ref="F101">IF(INDEX(tblAllCourses[[Prerequisite 1]:[Prerequisite 7]],MATCH($A101&amp;"Bus Elec",tblAllCourses[Course Code]&amp;tblAllCourses[Type],0),MATCH(F$3,tblAllCourses[[#Headers],[Prerequisite 1]:[Prerequisite 7]],0))=0,"",INDEX(tblAllCourses[[Prerequisite 1]:[Prerequisite 7]],MATCH($A101&amp;"Bus Elec",tblAllCourses[Course Code]&amp;tblAllCourses[Type],0),MATCH(F$3,tblAllCourses[[#Headers],[Prerequisite 1]:[Prerequisite 7]],0)))</f>
        <v/>
      </c>
      <c r="G101" s="94" t="str" cm="1">
        <f t="array" ref="G101">IF(INDEX(tblAllCourses[[Prerequisite 1]:[Prerequisite 7]],MATCH($A101&amp;"Bus Elec",tblAllCourses[Course Code]&amp;tblAllCourses[Type],0),MATCH(G$3,tblAllCourses[[#Headers],[Prerequisite 1]:[Prerequisite 7]],0))=0,"",INDEX(tblAllCourses[[Prerequisite 1]:[Prerequisite 7]],MATCH($A101&amp;"Bus Elec",tblAllCourses[Course Code]&amp;tblAllCourses[Type],0),MATCH(G$3,tblAllCourses[[#Headers],[Prerequisite 1]:[Prerequisite 7]],0)))</f>
        <v/>
      </c>
      <c r="H101" s="94" t="str" cm="1">
        <f t="array" ref="H101">IF(INDEX(tblAllCourses[[Prerequisite 1]:[Prerequisite 7]],MATCH($A101&amp;"Bus Elec",tblAllCourses[Course Code]&amp;tblAllCourses[Type],0),MATCH(H$3,tblAllCourses[[#Headers],[Prerequisite 1]:[Prerequisite 7]],0))=0,"",INDEX(tblAllCourses[[Prerequisite 1]:[Prerequisite 7]],MATCH($A101&amp;"Bus Elec",tblAllCourses[Course Code]&amp;tblAllCourses[Type],0),MATCH(H$3,tblAllCourses[[#Headers],[Prerequisite 1]:[Prerequisite 7]],0)))</f>
        <v/>
      </c>
      <c r="I101" s="94" t="str" cm="1">
        <f t="array" ref="I101">IF(INDEX(tblAllCourses[[Prerequisite 1]:[Prerequisite 7]],MATCH($A101&amp;"Bus Elec",tblAllCourses[Course Code]&amp;tblAllCourses[Type],0),MATCH(I$3,tblAllCourses[[#Headers],[Prerequisite 1]:[Prerequisite 7]],0))=0,"",INDEX(tblAllCourses[[Prerequisite 1]:[Prerequisite 7]],MATCH($A101&amp;"Bus Elec",tblAllCourses[Course Code]&amp;tblAllCourses[Type],0),MATCH(I$3,tblAllCourses[[#Headers],[Prerequisite 1]:[Prerequisite 7]],0)))</f>
        <v/>
      </c>
      <c r="J101" s="94" t="str" cm="1">
        <f t="array" ref="J101">IF(INDEX(tblAllCourses[[Prerequisite 1]:[Prerequisite 7]],MATCH($A101&amp;"Bus Elec",tblAllCourses[Course Code]&amp;tblAllCourses[Type],0),MATCH(J$3,tblAllCourses[[#Headers],[Prerequisite 1]:[Prerequisite 7]],0))=0,"",INDEX(tblAllCourses[[Prerequisite 1]:[Prerequisite 7]],MATCH($A101&amp;"Bus Elec",tblAllCourses[Course Code]&amp;tblAllCourses[Type],0),MATCH(J$3,tblAllCourses[[#Headers],[Prerequisite 1]:[Prerequisite 7]],0)))</f>
        <v/>
      </c>
      <c r="K101" s="110"/>
    </row>
    <row r="102" spans="1:11" ht="15.75" customHeight="1" x14ac:dyDescent="0.5">
      <c r="A102" s="44" t="s">
        <v>438</v>
      </c>
      <c r="B102" s="39" t="s">
        <v>226</v>
      </c>
      <c r="C102" s="45">
        <f>VLOOKUP(A102,tblAllCourses[[Course Code]:[Credits]],3,FALSE)</f>
        <v>3</v>
      </c>
      <c r="D102" s="94" t="str" cm="1">
        <f t="array" ref="D102">IF(INDEX(tblAllCourses[[Prerequisite 1]:[Prerequisite 7]],MATCH($A102&amp;"Bus Elec",tblAllCourses[Course Code]&amp;tblAllCourses[Type],0),MATCH(D$3,tblAllCourses[[#Headers],[Prerequisite 1]:[Prerequisite 7]],0))=0,"",INDEX(tblAllCourses[[Prerequisite 1]:[Prerequisite 7]],MATCH($A102&amp;"Bus Elec",tblAllCourses[Course Code]&amp;tblAllCourses[Type],0),MATCH(D$3,tblAllCourses[[#Headers],[Prerequisite 1]:[Prerequisite 7]],0)))</f>
        <v/>
      </c>
      <c r="E102" s="94" t="str" cm="1">
        <f t="array" ref="E102">IF(INDEX(tblAllCourses[[Prerequisite 1]:[Prerequisite 7]],MATCH($A102&amp;"Bus Elec",tblAllCourses[Course Code]&amp;tblAllCourses[Type],0),MATCH(E$3,tblAllCourses[[#Headers],[Prerequisite 1]:[Prerequisite 7]],0))=0,"",INDEX(tblAllCourses[[Prerequisite 1]:[Prerequisite 7]],MATCH($A102&amp;"Bus Elec",tblAllCourses[Course Code]&amp;tblAllCourses[Type],0),MATCH(E$3,tblAllCourses[[#Headers],[Prerequisite 1]:[Prerequisite 7]],0)))</f>
        <v/>
      </c>
      <c r="F102" s="94" t="str" cm="1">
        <f t="array" ref="F102">IF(INDEX(tblAllCourses[[Prerequisite 1]:[Prerequisite 7]],MATCH($A102&amp;"Bus Elec",tblAllCourses[Course Code]&amp;tblAllCourses[Type],0),MATCH(F$3,tblAllCourses[[#Headers],[Prerequisite 1]:[Prerequisite 7]],0))=0,"",INDEX(tblAllCourses[[Prerequisite 1]:[Prerequisite 7]],MATCH($A102&amp;"Bus Elec",tblAllCourses[Course Code]&amp;tblAllCourses[Type],0),MATCH(F$3,tblAllCourses[[#Headers],[Prerequisite 1]:[Prerequisite 7]],0)))</f>
        <v/>
      </c>
      <c r="G102" s="94" t="str" cm="1">
        <f t="array" ref="G102">IF(INDEX(tblAllCourses[[Prerequisite 1]:[Prerequisite 7]],MATCH($A102&amp;"Bus Elec",tblAllCourses[Course Code]&amp;tblAllCourses[Type],0),MATCH(G$3,tblAllCourses[[#Headers],[Prerequisite 1]:[Prerequisite 7]],0))=0,"",INDEX(tblAllCourses[[Prerequisite 1]:[Prerequisite 7]],MATCH($A102&amp;"Bus Elec",tblAllCourses[Course Code]&amp;tblAllCourses[Type],0),MATCH(G$3,tblAllCourses[[#Headers],[Prerequisite 1]:[Prerequisite 7]],0)))</f>
        <v/>
      </c>
      <c r="H102" s="94" t="str" cm="1">
        <f t="array" ref="H102">IF(INDEX(tblAllCourses[[Prerequisite 1]:[Prerequisite 7]],MATCH($A102&amp;"Bus Elec",tblAllCourses[Course Code]&amp;tblAllCourses[Type],0),MATCH(H$3,tblAllCourses[[#Headers],[Prerequisite 1]:[Prerequisite 7]],0))=0,"",INDEX(tblAllCourses[[Prerequisite 1]:[Prerequisite 7]],MATCH($A102&amp;"Bus Elec",tblAllCourses[Course Code]&amp;tblAllCourses[Type],0),MATCH(H$3,tblAllCourses[[#Headers],[Prerequisite 1]:[Prerequisite 7]],0)))</f>
        <v/>
      </c>
      <c r="I102" s="94" t="str" cm="1">
        <f t="array" ref="I102">IF(INDEX(tblAllCourses[[Prerequisite 1]:[Prerequisite 7]],MATCH($A102&amp;"Bus Elec",tblAllCourses[Course Code]&amp;tblAllCourses[Type],0),MATCH(I$3,tblAllCourses[[#Headers],[Prerequisite 1]:[Prerequisite 7]],0))=0,"",INDEX(tblAllCourses[[Prerequisite 1]:[Prerequisite 7]],MATCH($A102&amp;"Bus Elec",tblAllCourses[Course Code]&amp;tblAllCourses[Type],0),MATCH(I$3,tblAllCourses[[#Headers],[Prerequisite 1]:[Prerequisite 7]],0)))</f>
        <v/>
      </c>
      <c r="J102" s="94" t="str" cm="1">
        <f t="array" ref="J102">IF(INDEX(tblAllCourses[[Prerequisite 1]:[Prerequisite 7]],MATCH($A102&amp;"Bus Elec",tblAllCourses[Course Code]&amp;tblAllCourses[Type],0),MATCH(J$3,tblAllCourses[[#Headers],[Prerequisite 1]:[Prerequisite 7]],0))=0,"",INDEX(tblAllCourses[[Prerequisite 1]:[Prerequisite 7]],MATCH($A102&amp;"Bus Elec",tblAllCourses[Course Code]&amp;tblAllCourses[Type],0),MATCH(J$3,tblAllCourses[[#Headers],[Prerequisite 1]:[Prerequisite 7]],0)))</f>
        <v/>
      </c>
      <c r="K102" s="110"/>
    </row>
    <row r="103" spans="1:11" ht="15.75" customHeight="1" x14ac:dyDescent="0.5">
      <c r="A103" s="44" t="s">
        <v>439</v>
      </c>
      <c r="B103" s="39" t="s">
        <v>227</v>
      </c>
      <c r="C103" s="45">
        <f>VLOOKUP(A103,tblAllCourses[[Course Code]:[Credits]],3,FALSE)</f>
        <v>3</v>
      </c>
      <c r="D103" s="94" t="str" cm="1">
        <f t="array" ref="D103">IF(INDEX(tblAllCourses[[Prerequisite 1]:[Prerequisite 7]],MATCH($A103&amp;"Bus Elec",tblAllCourses[Course Code]&amp;tblAllCourses[Type],0),MATCH(D$3,tblAllCourses[[#Headers],[Prerequisite 1]:[Prerequisite 7]],0))=0,"",INDEX(tblAllCourses[[Prerequisite 1]:[Prerequisite 7]],MATCH($A103&amp;"Bus Elec",tblAllCourses[Course Code]&amp;tblAllCourses[Type],0),MATCH(D$3,tblAllCourses[[#Headers],[Prerequisite 1]:[Prerequisite 7]],0)))</f>
        <v/>
      </c>
      <c r="E103" s="94" t="str" cm="1">
        <f t="array" ref="E103">IF(INDEX(tblAllCourses[[Prerequisite 1]:[Prerequisite 7]],MATCH($A103&amp;"Bus Elec",tblAllCourses[Course Code]&amp;tblAllCourses[Type],0),MATCH(E$3,tblAllCourses[[#Headers],[Prerequisite 1]:[Prerequisite 7]],0))=0,"",INDEX(tblAllCourses[[Prerequisite 1]:[Prerequisite 7]],MATCH($A103&amp;"Bus Elec",tblAllCourses[Course Code]&amp;tblAllCourses[Type],0),MATCH(E$3,tblAllCourses[[#Headers],[Prerequisite 1]:[Prerequisite 7]],0)))</f>
        <v/>
      </c>
      <c r="F103" s="94" t="str" cm="1">
        <f t="array" ref="F103">IF(INDEX(tblAllCourses[[Prerequisite 1]:[Prerequisite 7]],MATCH($A103&amp;"Bus Elec",tblAllCourses[Course Code]&amp;tblAllCourses[Type],0),MATCH(F$3,tblAllCourses[[#Headers],[Prerequisite 1]:[Prerequisite 7]],0))=0,"",INDEX(tblAllCourses[[Prerequisite 1]:[Prerequisite 7]],MATCH($A103&amp;"Bus Elec",tblAllCourses[Course Code]&amp;tblAllCourses[Type],0),MATCH(F$3,tblAllCourses[[#Headers],[Prerequisite 1]:[Prerequisite 7]],0)))</f>
        <v/>
      </c>
      <c r="G103" s="94" t="str" cm="1">
        <f t="array" ref="G103">IF(INDEX(tblAllCourses[[Prerequisite 1]:[Prerequisite 7]],MATCH($A103&amp;"Bus Elec",tblAllCourses[Course Code]&amp;tblAllCourses[Type],0),MATCH(G$3,tblAllCourses[[#Headers],[Prerequisite 1]:[Prerequisite 7]],0))=0,"",INDEX(tblAllCourses[[Prerequisite 1]:[Prerequisite 7]],MATCH($A103&amp;"Bus Elec",tblAllCourses[Course Code]&amp;tblAllCourses[Type],0),MATCH(G$3,tblAllCourses[[#Headers],[Prerequisite 1]:[Prerequisite 7]],0)))</f>
        <v/>
      </c>
      <c r="H103" s="94" t="str" cm="1">
        <f t="array" ref="H103">IF(INDEX(tblAllCourses[[Prerequisite 1]:[Prerequisite 7]],MATCH($A103&amp;"Bus Elec",tblAllCourses[Course Code]&amp;tblAllCourses[Type],0),MATCH(H$3,tblAllCourses[[#Headers],[Prerequisite 1]:[Prerequisite 7]],0))=0,"",INDEX(tblAllCourses[[Prerequisite 1]:[Prerequisite 7]],MATCH($A103&amp;"Bus Elec",tblAllCourses[Course Code]&amp;tblAllCourses[Type],0),MATCH(H$3,tblAllCourses[[#Headers],[Prerequisite 1]:[Prerequisite 7]],0)))</f>
        <v/>
      </c>
      <c r="I103" s="94" t="str" cm="1">
        <f t="array" ref="I103">IF(INDEX(tblAllCourses[[Prerequisite 1]:[Prerequisite 7]],MATCH($A103&amp;"Bus Elec",tblAllCourses[Course Code]&amp;tblAllCourses[Type],0),MATCH(I$3,tblAllCourses[[#Headers],[Prerequisite 1]:[Prerequisite 7]],0))=0,"",INDEX(tblAllCourses[[Prerequisite 1]:[Prerequisite 7]],MATCH($A103&amp;"Bus Elec",tblAllCourses[Course Code]&amp;tblAllCourses[Type],0),MATCH(I$3,tblAllCourses[[#Headers],[Prerequisite 1]:[Prerequisite 7]],0)))</f>
        <v/>
      </c>
      <c r="J103" s="94" t="str" cm="1">
        <f t="array" ref="J103">IF(INDEX(tblAllCourses[[Prerequisite 1]:[Prerequisite 7]],MATCH($A103&amp;"Bus Elec",tblAllCourses[Course Code]&amp;tblAllCourses[Type],0),MATCH(J$3,tblAllCourses[[#Headers],[Prerequisite 1]:[Prerequisite 7]],0))=0,"",INDEX(tblAllCourses[[Prerequisite 1]:[Prerequisite 7]],MATCH($A103&amp;"Bus Elec",tblAllCourses[Course Code]&amp;tblAllCourses[Type],0),MATCH(J$3,tblAllCourses[[#Headers],[Prerequisite 1]:[Prerequisite 7]],0)))</f>
        <v/>
      </c>
      <c r="K103" s="110"/>
    </row>
    <row r="104" spans="1:11" ht="15.75" customHeight="1" x14ac:dyDescent="0.5">
      <c r="A104" s="44" t="s">
        <v>440</v>
      </c>
      <c r="B104" s="39" t="s">
        <v>228</v>
      </c>
      <c r="C104" s="45">
        <f>VLOOKUP(A104,tblAllCourses[[Course Code]:[Credits]],3,FALSE)</f>
        <v>3</v>
      </c>
      <c r="D104" s="94" t="str" cm="1">
        <f t="array" ref="D104">IF(INDEX(tblAllCourses[[Prerequisite 1]:[Prerequisite 7]],MATCH($A104&amp;"Bus Elec",tblAllCourses[Course Code]&amp;tblAllCourses[Type],0),MATCH(D$3,tblAllCourses[[#Headers],[Prerequisite 1]:[Prerequisite 7]],0))=0,"",INDEX(tblAllCourses[[Prerequisite 1]:[Prerequisite 7]],MATCH($A104&amp;"Bus Elec",tblAllCourses[Course Code]&amp;tblAllCourses[Type],0),MATCH(D$3,tblAllCourses[[#Headers],[Prerequisite 1]:[Prerequisite 7]],0)))</f>
        <v/>
      </c>
      <c r="E104" s="94" t="str" cm="1">
        <f t="array" ref="E104">IF(INDEX(tblAllCourses[[Prerequisite 1]:[Prerequisite 7]],MATCH($A104&amp;"Bus Elec",tblAllCourses[Course Code]&amp;tblAllCourses[Type],0),MATCH(E$3,tblAllCourses[[#Headers],[Prerequisite 1]:[Prerequisite 7]],0))=0,"",INDEX(tblAllCourses[[Prerequisite 1]:[Prerequisite 7]],MATCH($A104&amp;"Bus Elec",tblAllCourses[Course Code]&amp;tblAllCourses[Type],0),MATCH(E$3,tblAllCourses[[#Headers],[Prerequisite 1]:[Prerequisite 7]],0)))</f>
        <v/>
      </c>
      <c r="F104" s="94" t="str" cm="1">
        <f t="array" ref="F104">IF(INDEX(tblAllCourses[[Prerequisite 1]:[Prerequisite 7]],MATCH($A104&amp;"Bus Elec",tblAllCourses[Course Code]&amp;tblAllCourses[Type],0),MATCH(F$3,tblAllCourses[[#Headers],[Prerequisite 1]:[Prerequisite 7]],0))=0,"",INDEX(tblAllCourses[[Prerequisite 1]:[Prerequisite 7]],MATCH($A104&amp;"Bus Elec",tblAllCourses[Course Code]&amp;tblAllCourses[Type],0),MATCH(F$3,tblAllCourses[[#Headers],[Prerequisite 1]:[Prerequisite 7]],0)))</f>
        <v/>
      </c>
      <c r="G104" s="94" t="str" cm="1">
        <f t="array" ref="G104">IF(INDEX(tblAllCourses[[Prerequisite 1]:[Prerequisite 7]],MATCH($A104&amp;"Bus Elec",tblAllCourses[Course Code]&amp;tblAllCourses[Type],0),MATCH(G$3,tblAllCourses[[#Headers],[Prerequisite 1]:[Prerequisite 7]],0))=0,"",INDEX(tblAllCourses[[Prerequisite 1]:[Prerequisite 7]],MATCH($A104&amp;"Bus Elec",tblAllCourses[Course Code]&amp;tblAllCourses[Type],0),MATCH(G$3,tblAllCourses[[#Headers],[Prerequisite 1]:[Prerequisite 7]],0)))</f>
        <v/>
      </c>
      <c r="H104" s="94" t="str" cm="1">
        <f t="array" ref="H104">IF(INDEX(tblAllCourses[[Prerequisite 1]:[Prerequisite 7]],MATCH($A104&amp;"Bus Elec",tblAllCourses[Course Code]&amp;tblAllCourses[Type],0),MATCH(H$3,tblAllCourses[[#Headers],[Prerequisite 1]:[Prerequisite 7]],0))=0,"",INDEX(tblAllCourses[[Prerequisite 1]:[Prerequisite 7]],MATCH($A104&amp;"Bus Elec",tblAllCourses[Course Code]&amp;tblAllCourses[Type],0),MATCH(H$3,tblAllCourses[[#Headers],[Prerequisite 1]:[Prerequisite 7]],0)))</f>
        <v/>
      </c>
      <c r="I104" s="94" t="str" cm="1">
        <f t="array" ref="I104">IF(INDEX(tblAllCourses[[Prerequisite 1]:[Prerequisite 7]],MATCH($A104&amp;"Bus Elec",tblAllCourses[Course Code]&amp;tblAllCourses[Type],0),MATCH(I$3,tblAllCourses[[#Headers],[Prerequisite 1]:[Prerequisite 7]],0))=0,"",INDEX(tblAllCourses[[Prerequisite 1]:[Prerequisite 7]],MATCH($A104&amp;"Bus Elec",tblAllCourses[Course Code]&amp;tblAllCourses[Type],0),MATCH(I$3,tblAllCourses[[#Headers],[Prerequisite 1]:[Prerequisite 7]],0)))</f>
        <v/>
      </c>
      <c r="J104" s="94" t="str" cm="1">
        <f t="array" ref="J104">IF(INDEX(tblAllCourses[[Prerequisite 1]:[Prerequisite 7]],MATCH($A104&amp;"Bus Elec",tblAllCourses[Course Code]&amp;tblAllCourses[Type],0),MATCH(J$3,tblAllCourses[[#Headers],[Prerequisite 1]:[Prerequisite 7]],0))=0,"",INDEX(tblAllCourses[[Prerequisite 1]:[Prerequisite 7]],MATCH($A104&amp;"Bus Elec",tblAllCourses[Course Code]&amp;tblAllCourses[Type],0),MATCH(J$3,tblAllCourses[[#Headers],[Prerequisite 1]:[Prerequisite 7]],0)))</f>
        <v/>
      </c>
      <c r="K104" s="110"/>
    </row>
    <row r="105" spans="1:11" ht="15.75" customHeight="1" x14ac:dyDescent="0.5">
      <c r="A105" s="44" t="s">
        <v>441</v>
      </c>
      <c r="B105" s="39" t="s">
        <v>229</v>
      </c>
      <c r="C105" s="45">
        <f>VLOOKUP(A105,tblAllCourses[[Course Code]:[Credits]],3,FALSE)</f>
        <v>3</v>
      </c>
      <c r="D105" s="94" t="str" cm="1">
        <f t="array" ref="D105">IF(INDEX(tblAllCourses[[Prerequisite 1]:[Prerequisite 7]],MATCH($A105&amp;"Bus Elec",tblAllCourses[Course Code]&amp;tblAllCourses[Type],0),MATCH(D$3,tblAllCourses[[#Headers],[Prerequisite 1]:[Prerequisite 7]],0))=0,"",INDEX(tblAllCourses[[Prerequisite 1]:[Prerequisite 7]],MATCH($A105&amp;"Bus Elec",tblAllCourses[Course Code]&amp;tblAllCourses[Type],0),MATCH(D$3,tblAllCourses[[#Headers],[Prerequisite 1]:[Prerequisite 7]],0)))</f>
        <v/>
      </c>
      <c r="E105" s="94" t="str" cm="1">
        <f t="array" ref="E105">IF(INDEX(tblAllCourses[[Prerequisite 1]:[Prerequisite 7]],MATCH($A105&amp;"Bus Elec",tblAllCourses[Course Code]&amp;tblAllCourses[Type],0),MATCH(E$3,tblAllCourses[[#Headers],[Prerequisite 1]:[Prerequisite 7]],0))=0,"",INDEX(tblAllCourses[[Prerequisite 1]:[Prerequisite 7]],MATCH($A105&amp;"Bus Elec",tblAllCourses[Course Code]&amp;tblAllCourses[Type],0),MATCH(E$3,tblAllCourses[[#Headers],[Prerequisite 1]:[Prerequisite 7]],0)))</f>
        <v/>
      </c>
      <c r="F105" s="94" t="str" cm="1">
        <f t="array" ref="F105">IF(INDEX(tblAllCourses[[Prerequisite 1]:[Prerequisite 7]],MATCH($A105&amp;"Bus Elec",tblAllCourses[Course Code]&amp;tblAllCourses[Type],0),MATCH(F$3,tblAllCourses[[#Headers],[Prerequisite 1]:[Prerequisite 7]],0))=0,"",INDEX(tblAllCourses[[Prerequisite 1]:[Prerequisite 7]],MATCH($A105&amp;"Bus Elec",tblAllCourses[Course Code]&amp;tblAllCourses[Type],0),MATCH(F$3,tblAllCourses[[#Headers],[Prerequisite 1]:[Prerequisite 7]],0)))</f>
        <v/>
      </c>
      <c r="G105" s="94" t="str" cm="1">
        <f t="array" ref="G105">IF(INDEX(tblAllCourses[[Prerequisite 1]:[Prerequisite 7]],MATCH($A105&amp;"Bus Elec",tblAllCourses[Course Code]&amp;tblAllCourses[Type],0),MATCH(G$3,tblAllCourses[[#Headers],[Prerequisite 1]:[Prerequisite 7]],0))=0,"",INDEX(tblAllCourses[[Prerequisite 1]:[Prerequisite 7]],MATCH($A105&amp;"Bus Elec",tblAllCourses[Course Code]&amp;tblAllCourses[Type],0),MATCH(G$3,tblAllCourses[[#Headers],[Prerequisite 1]:[Prerequisite 7]],0)))</f>
        <v/>
      </c>
      <c r="H105" s="94" t="str" cm="1">
        <f t="array" ref="H105">IF(INDEX(tblAllCourses[[Prerequisite 1]:[Prerequisite 7]],MATCH($A105&amp;"Bus Elec",tblAllCourses[Course Code]&amp;tblAllCourses[Type],0),MATCH(H$3,tblAllCourses[[#Headers],[Prerequisite 1]:[Prerequisite 7]],0))=0,"",INDEX(tblAllCourses[[Prerequisite 1]:[Prerequisite 7]],MATCH($A105&amp;"Bus Elec",tblAllCourses[Course Code]&amp;tblAllCourses[Type],0),MATCH(H$3,tblAllCourses[[#Headers],[Prerequisite 1]:[Prerequisite 7]],0)))</f>
        <v/>
      </c>
      <c r="I105" s="94" t="str" cm="1">
        <f t="array" ref="I105">IF(INDEX(tblAllCourses[[Prerequisite 1]:[Prerequisite 7]],MATCH($A105&amp;"Bus Elec",tblAllCourses[Course Code]&amp;tblAllCourses[Type],0),MATCH(I$3,tblAllCourses[[#Headers],[Prerequisite 1]:[Prerequisite 7]],0))=0,"",INDEX(tblAllCourses[[Prerequisite 1]:[Prerequisite 7]],MATCH($A105&amp;"Bus Elec",tblAllCourses[Course Code]&amp;tblAllCourses[Type],0),MATCH(I$3,tblAllCourses[[#Headers],[Prerequisite 1]:[Prerequisite 7]],0)))</f>
        <v/>
      </c>
      <c r="J105" s="94" t="str" cm="1">
        <f t="array" ref="J105">IF(INDEX(tblAllCourses[[Prerequisite 1]:[Prerequisite 7]],MATCH($A105&amp;"Bus Elec",tblAllCourses[Course Code]&amp;tblAllCourses[Type],0),MATCH(J$3,tblAllCourses[[#Headers],[Prerequisite 1]:[Prerequisite 7]],0))=0,"",INDEX(tblAllCourses[[Prerequisite 1]:[Prerequisite 7]],MATCH($A105&amp;"Bus Elec",tblAllCourses[Course Code]&amp;tblAllCourses[Type],0),MATCH(J$3,tblAllCourses[[#Headers],[Prerequisite 1]:[Prerequisite 7]],0)))</f>
        <v/>
      </c>
      <c r="K105" s="110"/>
    </row>
    <row r="106" spans="1:11" ht="15.75" customHeight="1" x14ac:dyDescent="0.5">
      <c r="A106" s="44" t="s">
        <v>442</v>
      </c>
      <c r="B106" s="39" t="s">
        <v>230</v>
      </c>
      <c r="C106" s="45">
        <f>VLOOKUP(A106,tblAllCourses[[Course Code]:[Credits]],3,FALSE)</f>
        <v>3</v>
      </c>
      <c r="D106" s="94" t="str" cm="1">
        <f t="array" ref="D106">IF(INDEX(tblAllCourses[[Prerequisite 1]:[Prerequisite 7]],MATCH($A106&amp;"Bus Elec",tblAllCourses[Course Code]&amp;tblAllCourses[Type],0),MATCH(D$3,tblAllCourses[[#Headers],[Prerequisite 1]:[Prerequisite 7]],0))=0,"",INDEX(tblAllCourses[[Prerequisite 1]:[Prerequisite 7]],MATCH($A106&amp;"Bus Elec",tblAllCourses[Course Code]&amp;tblAllCourses[Type],0),MATCH(D$3,tblAllCourses[[#Headers],[Prerequisite 1]:[Prerequisite 7]],0)))</f>
        <v/>
      </c>
      <c r="E106" s="94" t="str" cm="1">
        <f t="array" ref="E106">IF(INDEX(tblAllCourses[[Prerequisite 1]:[Prerequisite 7]],MATCH($A106&amp;"Bus Elec",tblAllCourses[Course Code]&amp;tblAllCourses[Type],0),MATCH(E$3,tblAllCourses[[#Headers],[Prerequisite 1]:[Prerequisite 7]],0))=0,"",INDEX(tblAllCourses[[Prerequisite 1]:[Prerequisite 7]],MATCH($A106&amp;"Bus Elec",tblAllCourses[Course Code]&amp;tblAllCourses[Type],0),MATCH(E$3,tblAllCourses[[#Headers],[Prerequisite 1]:[Prerequisite 7]],0)))</f>
        <v/>
      </c>
      <c r="F106" s="94" t="str" cm="1">
        <f t="array" ref="F106">IF(INDEX(tblAllCourses[[Prerequisite 1]:[Prerequisite 7]],MATCH($A106&amp;"Bus Elec",tblAllCourses[Course Code]&amp;tblAllCourses[Type],0),MATCH(F$3,tblAllCourses[[#Headers],[Prerequisite 1]:[Prerequisite 7]],0))=0,"",INDEX(tblAllCourses[[Prerequisite 1]:[Prerequisite 7]],MATCH($A106&amp;"Bus Elec",tblAllCourses[Course Code]&amp;tblAllCourses[Type],0),MATCH(F$3,tblAllCourses[[#Headers],[Prerequisite 1]:[Prerequisite 7]],0)))</f>
        <v/>
      </c>
      <c r="G106" s="94" t="str" cm="1">
        <f t="array" ref="G106">IF(INDEX(tblAllCourses[[Prerequisite 1]:[Prerequisite 7]],MATCH($A106&amp;"Bus Elec",tblAllCourses[Course Code]&amp;tblAllCourses[Type],0),MATCH(G$3,tblAllCourses[[#Headers],[Prerequisite 1]:[Prerequisite 7]],0))=0,"",INDEX(tblAllCourses[[Prerequisite 1]:[Prerequisite 7]],MATCH($A106&amp;"Bus Elec",tblAllCourses[Course Code]&amp;tblAllCourses[Type],0),MATCH(G$3,tblAllCourses[[#Headers],[Prerequisite 1]:[Prerequisite 7]],0)))</f>
        <v/>
      </c>
      <c r="H106" s="94" t="str" cm="1">
        <f t="array" ref="H106">IF(INDEX(tblAllCourses[[Prerequisite 1]:[Prerequisite 7]],MATCH($A106&amp;"Bus Elec",tblAllCourses[Course Code]&amp;tblAllCourses[Type],0),MATCH(H$3,tblAllCourses[[#Headers],[Prerequisite 1]:[Prerequisite 7]],0))=0,"",INDEX(tblAllCourses[[Prerequisite 1]:[Prerequisite 7]],MATCH($A106&amp;"Bus Elec",tblAllCourses[Course Code]&amp;tblAllCourses[Type],0),MATCH(H$3,tblAllCourses[[#Headers],[Prerequisite 1]:[Prerequisite 7]],0)))</f>
        <v/>
      </c>
      <c r="I106" s="94" t="str" cm="1">
        <f t="array" ref="I106">IF(INDEX(tblAllCourses[[Prerequisite 1]:[Prerequisite 7]],MATCH($A106&amp;"Bus Elec",tblAllCourses[Course Code]&amp;tblAllCourses[Type],0),MATCH(I$3,tblAllCourses[[#Headers],[Prerequisite 1]:[Prerequisite 7]],0))=0,"",INDEX(tblAllCourses[[Prerequisite 1]:[Prerequisite 7]],MATCH($A106&amp;"Bus Elec",tblAllCourses[Course Code]&amp;tblAllCourses[Type],0),MATCH(I$3,tblAllCourses[[#Headers],[Prerequisite 1]:[Prerequisite 7]],0)))</f>
        <v/>
      </c>
      <c r="J106" s="94" t="str" cm="1">
        <f t="array" ref="J106">IF(INDEX(tblAllCourses[[Prerequisite 1]:[Prerequisite 7]],MATCH($A106&amp;"Bus Elec",tblAllCourses[Course Code]&amp;tblAllCourses[Type],0),MATCH(J$3,tblAllCourses[[#Headers],[Prerequisite 1]:[Prerequisite 7]],0))=0,"",INDEX(tblAllCourses[[Prerequisite 1]:[Prerequisite 7]],MATCH($A106&amp;"Bus Elec",tblAllCourses[Course Code]&amp;tblAllCourses[Type],0),MATCH(J$3,tblAllCourses[[#Headers],[Prerequisite 1]:[Prerequisite 7]],0)))</f>
        <v/>
      </c>
      <c r="K106" s="110"/>
    </row>
    <row r="107" spans="1:11" ht="15.75" customHeight="1" x14ac:dyDescent="0.5">
      <c r="A107" s="44" t="s">
        <v>443</v>
      </c>
      <c r="B107" s="39" t="s">
        <v>231</v>
      </c>
      <c r="C107" s="45">
        <f>VLOOKUP(A107,tblAllCourses[[Course Code]:[Credits]],3,FALSE)</f>
        <v>3</v>
      </c>
      <c r="D107" s="94" t="str" cm="1">
        <f t="array" ref="D107">IF(INDEX(tblAllCourses[[Prerequisite 1]:[Prerequisite 7]],MATCH($A107&amp;"Bus Elec",tblAllCourses[Course Code]&amp;tblAllCourses[Type],0),MATCH(D$3,tblAllCourses[[#Headers],[Prerequisite 1]:[Prerequisite 7]],0))=0,"",INDEX(tblAllCourses[[Prerequisite 1]:[Prerequisite 7]],MATCH($A107&amp;"Bus Elec",tblAllCourses[Course Code]&amp;tblAllCourses[Type],0),MATCH(D$3,tblAllCourses[[#Headers],[Prerequisite 1]:[Prerequisite 7]],0)))</f>
        <v/>
      </c>
      <c r="E107" s="94" t="str" cm="1">
        <f t="array" ref="E107">IF(INDEX(tblAllCourses[[Prerequisite 1]:[Prerequisite 7]],MATCH($A107&amp;"Bus Elec",tblAllCourses[Course Code]&amp;tblAllCourses[Type],0),MATCH(E$3,tblAllCourses[[#Headers],[Prerequisite 1]:[Prerequisite 7]],0))=0,"",INDEX(tblAllCourses[[Prerequisite 1]:[Prerequisite 7]],MATCH($A107&amp;"Bus Elec",tblAllCourses[Course Code]&amp;tblAllCourses[Type],0),MATCH(E$3,tblAllCourses[[#Headers],[Prerequisite 1]:[Prerequisite 7]],0)))</f>
        <v/>
      </c>
      <c r="F107" s="94" t="str" cm="1">
        <f t="array" ref="F107">IF(INDEX(tblAllCourses[[Prerequisite 1]:[Prerequisite 7]],MATCH($A107&amp;"Bus Elec",tblAllCourses[Course Code]&amp;tblAllCourses[Type],0),MATCH(F$3,tblAllCourses[[#Headers],[Prerequisite 1]:[Prerequisite 7]],0))=0,"",INDEX(tblAllCourses[[Prerequisite 1]:[Prerequisite 7]],MATCH($A107&amp;"Bus Elec",tblAllCourses[Course Code]&amp;tblAllCourses[Type],0),MATCH(F$3,tblAllCourses[[#Headers],[Prerequisite 1]:[Prerequisite 7]],0)))</f>
        <v/>
      </c>
      <c r="G107" s="94" t="str" cm="1">
        <f t="array" ref="G107">IF(INDEX(tblAllCourses[[Prerequisite 1]:[Prerequisite 7]],MATCH($A107&amp;"Bus Elec",tblAllCourses[Course Code]&amp;tblAllCourses[Type],0),MATCH(G$3,tblAllCourses[[#Headers],[Prerequisite 1]:[Prerequisite 7]],0))=0,"",INDEX(tblAllCourses[[Prerequisite 1]:[Prerequisite 7]],MATCH($A107&amp;"Bus Elec",tblAllCourses[Course Code]&amp;tblAllCourses[Type],0),MATCH(G$3,tblAllCourses[[#Headers],[Prerequisite 1]:[Prerequisite 7]],0)))</f>
        <v/>
      </c>
      <c r="H107" s="94" t="str" cm="1">
        <f t="array" ref="H107">IF(INDEX(tblAllCourses[[Prerequisite 1]:[Prerequisite 7]],MATCH($A107&amp;"Bus Elec",tblAllCourses[Course Code]&amp;tblAllCourses[Type],0),MATCH(H$3,tblAllCourses[[#Headers],[Prerequisite 1]:[Prerequisite 7]],0))=0,"",INDEX(tblAllCourses[[Prerequisite 1]:[Prerequisite 7]],MATCH($A107&amp;"Bus Elec",tblAllCourses[Course Code]&amp;tblAllCourses[Type],0),MATCH(H$3,tblAllCourses[[#Headers],[Prerequisite 1]:[Prerequisite 7]],0)))</f>
        <v/>
      </c>
      <c r="I107" s="94" t="str" cm="1">
        <f t="array" ref="I107">IF(INDEX(tblAllCourses[[Prerequisite 1]:[Prerequisite 7]],MATCH($A107&amp;"Bus Elec",tblAllCourses[Course Code]&amp;tblAllCourses[Type],0),MATCH(I$3,tblAllCourses[[#Headers],[Prerequisite 1]:[Prerequisite 7]],0))=0,"",INDEX(tblAllCourses[[Prerequisite 1]:[Prerequisite 7]],MATCH($A107&amp;"Bus Elec",tblAllCourses[Course Code]&amp;tblAllCourses[Type],0),MATCH(I$3,tblAllCourses[[#Headers],[Prerequisite 1]:[Prerequisite 7]],0)))</f>
        <v/>
      </c>
      <c r="J107" s="94" t="str" cm="1">
        <f t="array" ref="J107">IF(INDEX(tblAllCourses[[Prerequisite 1]:[Prerequisite 7]],MATCH($A107&amp;"Bus Elec",tblAllCourses[Course Code]&amp;tblAllCourses[Type],0),MATCH(J$3,tblAllCourses[[#Headers],[Prerequisite 1]:[Prerequisite 7]],0))=0,"",INDEX(tblAllCourses[[Prerequisite 1]:[Prerequisite 7]],MATCH($A107&amp;"Bus Elec",tblAllCourses[Course Code]&amp;tblAllCourses[Type],0),MATCH(J$3,tblAllCourses[[#Headers],[Prerequisite 1]:[Prerequisite 7]],0)))</f>
        <v/>
      </c>
      <c r="K107" s="110"/>
    </row>
    <row r="108" spans="1:11" ht="15.75" customHeight="1" x14ac:dyDescent="0.5">
      <c r="A108" s="44" t="s">
        <v>444</v>
      </c>
      <c r="B108" s="39" t="s">
        <v>232</v>
      </c>
      <c r="C108" s="45">
        <f>VLOOKUP(A108,tblAllCourses[[Course Code]:[Credits]],3,FALSE)</f>
        <v>3</v>
      </c>
      <c r="D108" s="94" t="str" cm="1">
        <f t="array" ref="D108">IF(INDEX(tblAllCourses[[Prerequisite 1]:[Prerequisite 7]],MATCH($A108&amp;"Bus Elec",tblAllCourses[Course Code]&amp;tblAllCourses[Type],0),MATCH(D$3,tblAllCourses[[#Headers],[Prerequisite 1]:[Prerequisite 7]],0))=0,"",INDEX(tblAllCourses[[Prerequisite 1]:[Prerequisite 7]],MATCH($A108&amp;"Bus Elec",tblAllCourses[Course Code]&amp;tblAllCourses[Type],0),MATCH(D$3,tblAllCourses[[#Headers],[Prerequisite 1]:[Prerequisite 7]],0)))</f>
        <v/>
      </c>
      <c r="E108" s="94" t="str" cm="1">
        <f t="array" ref="E108">IF(INDEX(tblAllCourses[[Prerequisite 1]:[Prerequisite 7]],MATCH($A108&amp;"Bus Elec",tblAllCourses[Course Code]&amp;tblAllCourses[Type],0),MATCH(E$3,tblAllCourses[[#Headers],[Prerequisite 1]:[Prerequisite 7]],0))=0,"",INDEX(tblAllCourses[[Prerequisite 1]:[Prerequisite 7]],MATCH($A108&amp;"Bus Elec",tblAllCourses[Course Code]&amp;tblAllCourses[Type],0),MATCH(E$3,tblAllCourses[[#Headers],[Prerequisite 1]:[Prerequisite 7]],0)))</f>
        <v/>
      </c>
      <c r="F108" s="94" t="str" cm="1">
        <f t="array" ref="F108">IF(INDEX(tblAllCourses[[Prerequisite 1]:[Prerequisite 7]],MATCH($A108&amp;"Bus Elec",tblAllCourses[Course Code]&amp;tblAllCourses[Type],0),MATCH(F$3,tblAllCourses[[#Headers],[Prerequisite 1]:[Prerequisite 7]],0))=0,"",INDEX(tblAllCourses[[Prerequisite 1]:[Prerequisite 7]],MATCH($A108&amp;"Bus Elec",tblAllCourses[Course Code]&amp;tblAllCourses[Type],0),MATCH(F$3,tblAllCourses[[#Headers],[Prerequisite 1]:[Prerequisite 7]],0)))</f>
        <v/>
      </c>
      <c r="G108" s="94" t="str" cm="1">
        <f t="array" ref="G108">IF(INDEX(tblAllCourses[[Prerequisite 1]:[Prerequisite 7]],MATCH($A108&amp;"Bus Elec",tblAllCourses[Course Code]&amp;tblAllCourses[Type],0),MATCH(G$3,tblAllCourses[[#Headers],[Prerequisite 1]:[Prerequisite 7]],0))=0,"",INDEX(tblAllCourses[[Prerequisite 1]:[Prerequisite 7]],MATCH($A108&amp;"Bus Elec",tblAllCourses[Course Code]&amp;tblAllCourses[Type],0),MATCH(G$3,tblAllCourses[[#Headers],[Prerequisite 1]:[Prerequisite 7]],0)))</f>
        <v/>
      </c>
      <c r="H108" s="94" t="str" cm="1">
        <f t="array" ref="H108">IF(INDEX(tblAllCourses[[Prerequisite 1]:[Prerequisite 7]],MATCH($A108&amp;"Bus Elec",tblAllCourses[Course Code]&amp;tblAllCourses[Type],0),MATCH(H$3,tblAllCourses[[#Headers],[Prerequisite 1]:[Prerequisite 7]],0))=0,"",INDEX(tblAllCourses[[Prerequisite 1]:[Prerequisite 7]],MATCH($A108&amp;"Bus Elec",tblAllCourses[Course Code]&amp;tblAllCourses[Type],0),MATCH(H$3,tblAllCourses[[#Headers],[Prerequisite 1]:[Prerequisite 7]],0)))</f>
        <v/>
      </c>
      <c r="I108" s="94" t="str" cm="1">
        <f t="array" ref="I108">IF(INDEX(tblAllCourses[[Prerequisite 1]:[Prerequisite 7]],MATCH($A108&amp;"Bus Elec",tblAllCourses[Course Code]&amp;tblAllCourses[Type],0),MATCH(I$3,tblAllCourses[[#Headers],[Prerequisite 1]:[Prerequisite 7]],0))=0,"",INDEX(tblAllCourses[[Prerequisite 1]:[Prerequisite 7]],MATCH($A108&amp;"Bus Elec",tblAllCourses[Course Code]&amp;tblAllCourses[Type],0),MATCH(I$3,tblAllCourses[[#Headers],[Prerequisite 1]:[Prerequisite 7]],0)))</f>
        <v/>
      </c>
      <c r="J108" s="94" t="str" cm="1">
        <f t="array" ref="J108">IF(INDEX(tblAllCourses[[Prerequisite 1]:[Prerequisite 7]],MATCH($A108&amp;"Bus Elec",tblAllCourses[Course Code]&amp;tblAllCourses[Type],0),MATCH(J$3,tblAllCourses[[#Headers],[Prerequisite 1]:[Prerequisite 7]],0))=0,"",INDEX(tblAllCourses[[Prerequisite 1]:[Prerequisite 7]],MATCH($A108&amp;"Bus Elec",tblAllCourses[Course Code]&amp;tblAllCourses[Type],0),MATCH(J$3,tblAllCourses[[#Headers],[Prerequisite 1]:[Prerequisite 7]],0)))</f>
        <v/>
      </c>
      <c r="K108" s="110"/>
    </row>
    <row r="109" spans="1:11" ht="15.75" customHeight="1" x14ac:dyDescent="0.5">
      <c r="A109" s="44" t="s">
        <v>445</v>
      </c>
      <c r="B109" s="39" t="s">
        <v>233</v>
      </c>
      <c r="C109" s="45">
        <f>VLOOKUP(A109,tblAllCourses[[Course Code]:[Credits]],3,FALSE)</f>
        <v>3</v>
      </c>
      <c r="D109" s="94" t="str" cm="1">
        <f t="array" ref="D109">IF(INDEX(tblAllCourses[[Prerequisite 1]:[Prerequisite 7]],MATCH($A109&amp;"Bus Elec",tblAllCourses[Course Code]&amp;tblAllCourses[Type],0),MATCH(D$3,tblAllCourses[[#Headers],[Prerequisite 1]:[Prerequisite 7]],0))=0,"",INDEX(tblAllCourses[[Prerequisite 1]:[Prerequisite 7]],MATCH($A109&amp;"Bus Elec",tblAllCourses[Course Code]&amp;tblAllCourses[Type],0),MATCH(D$3,tblAllCourses[[#Headers],[Prerequisite 1]:[Prerequisite 7]],0)))</f>
        <v/>
      </c>
      <c r="E109" s="94" t="str" cm="1">
        <f t="array" ref="E109">IF(INDEX(tblAllCourses[[Prerequisite 1]:[Prerequisite 7]],MATCH($A109&amp;"Bus Elec",tblAllCourses[Course Code]&amp;tblAllCourses[Type],0),MATCH(E$3,tblAllCourses[[#Headers],[Prerequisite 1]:[Prerequisite 7]],0))=0,"",INDEX(tblAllCourses[[Prerequisite 1]:[Prerequisite 7]],MATCH($A109&amp;"Bus Elec",tblAllCourses[Course Code]&amp;tblAllCourses[Type],0),MATCH(E$3,tblAllCourses[[#Headers],[Prerequisite 1]:[Prerequisite 7]],0)))</f>
        <v/>
      </c>
      <c r="F109" s="94" t="str" cm="1">
        <f t="array" ref="F109">IF(INDEX(tblAllCourses[[Prerequisite 1]:[Prerequisite 7]],MATCH($A109&amp;"Bus Elec",tblAllCourses[Course Code]&amp;tblAllCourses[Type],0),MATCH(F$3,tblAllCourses[[#Headers],[Prerequisite 1]:[Prerequisite 7]],0))=0,"",INDEX(tblAllCourses[[Prerequisite 1]:[Prerequisite 7]],MATCH($A109&amp;"Bus Elec",tblAllCourses[Course Code]&amp;tblAllCourses[Type],0),MATCH(F$3,tblAllCourses[[#Headers],[Prerequisite 1]:[Prerequisite 7]],0)))</f>
        <v/>
      </c>
      <c r="G109" s="94" t="str" cm="1">
        <f t="array" ref="G109">IF(INDEX(tblAllCourses[[Prerequisite 1]:[Prerequisite 7]],MATCH($A109&amp;"Bus Elec",tblAllCourses[Course Code]&amp;tblAllCourses[Type],0),MATCH(G$3,tblAllCourses[[#Headers],[Prerequisite 1]:[Prerequisite 7]],0))=0,"",INDEX(tblAllCourses[[Prerequisite 1]:[Prerequisite 7]],MATCH($A109&amp;"Bus Elec",tblAllCourses[Course Code]&amp;tblAllCourses[Type],0),MATCH(G$3,tblAllCourses[[#Headers],[Prerequisite 1]:[Prerequisite 7]],0)))</f>
        <v/>
      </c>
      <c r="H109" s="94" t="str" cm="1">
        <f t="array" ref="H109">IF(INDEX(tblAllCourses[[Prerequisite 1]:[Prerequisite 7]],MATCH($A109&amp;"Bus Elec",tblAllCourses[Course Code]&amp;tblAllCourses[Type],0),MATCH(H$3,tblAllCourses[[#Headers],[Prerequisite 1]:[Prerequisite 7]],0))=0,"",INDEX(tblAllCourses[[Prerequisite 1]:[Prerequisite 7]],MATCH($A109&amp;"Bus Elec",tblAllCourses[Course Code]&amp;tblAllCourses[Type],0),MATCH(H$3,tblAllCourses[[#Headers],[Prerequisite 1]:[Prerequisite 7]],0)))</f>
        <v/>
      </c>
      <c r="I109" s="94" t="str" cm="1">
        <f t="array" ref="I109">IF(INDEX(tblAllCourses[[Prerequisite 1]:[Prerequisite 7]],MATCH($A109&amp;"Bus Elec",tblAllCourses[Course Code]&amp;tblAllCourses[Type],0),MATCH(I$3,tblAllCourses[[#Headers],[Prerequisite 1]:[Prerequisite 7]],0))=0,"",INDEX(tblAllCourses[[Prerequisite 1]:[Prerequisite 7]],MATCH($A109&amp;"Bus Elec",tblAllCourses[Course Code]&amp;tblAllCourses[Type],0),MATCH(I$3,tblAllCourses[[#Headers],[Prerequisite 1]:[Prerequisite 7]],0)))</f>
        <v/>
      </c>
      <c r="J109" s="94" t="str" cm="1">
        <f t="array" ref="J109">IF(INDEX(tblAllCourses[[Prerequisite 1]:[Prerequisite 7]],MATCH($A109&amp;"Bus Elec",tblAllCourses[Course Code]&amp;tblAllCourses[Type],0),MATCH(J$3,tblAllCourses[[#Headers],[Prerequisite 1]:[Prerequisite 7]],0))=0,"",INDEX(tblAllCourses[[Prerequisite 1]:[Prerequisite 7]],MATCH($A109&amp;"Bus Elec",tblAllCourses[Course Code]&amp;tblAllCourses[Type],0),MATCH(J$3,tblAllCourses[[#Headers],[Prerequisite 1]:[Prerequisite 7]],0)))</f>
        <v/>
      </c>
      <c r="K109" s="110"/>
    </row>
    <row r="110" spans="1:11" ht="15.75" customHeight="1" x14ac:dyDescent="0.5">
      <c r="A110" s="44" t="s">
        <v>446</v>
      </c>
      <c r="B110" s="39" t="s">
        <v>234</v>
      </c>
      <c r="C110" s="45">
        <f>VLOOKUP(A110,tblAllCourses[[Course Code]:[Credits]],3,FALSE)</f>
        <v>3</v>
      </c>
      <c r="D110" s="94" t="str" cm="1">
        <f t="array" ref="D110">IF(INDEX(tblAllCourses[[Prerequisite 1]:[Prerequisite 7]],MATCH($A110&amp;"Bus Elec",tblAllCourses[Course Code]&amp;tblAllCourses[Type],0),MATCH(D$3,tblAllCourses[[#Headers],[Prerequisite 1]:[Prerequisite 7]],0))=0,"",INDEX(tblAllCourses[[Prerequisite 1]:[Prerequisite 7]],MATCH($A110&amp;"Bus Elec",tblAllCourses[Course Code]&amp;tblAllCourses[Type],0),MATCH(D$3,tblAllCourses[[#Headers],[Prerequisite 1]:[Prerequisite 7]],0)))</f>
        <v/>
      </c>
      <c r="E110" s="94" t="str" cm="1">
        <f t="array" ref="E110">IF(INDEX(tblAllCourses[[Prerequisite 1]:[Prerequisite 7]],MATCH($A110&amp;"Bus Elec",tblAllCourses[Course Code]&amp;tblAllCourses[Type],0),MATCH(E$3,tblAllCourses[[#Headers],[Prerequisite 1]:[Prerequisite 7]],0))=0,"",INDEX(tblAllCourses[[Prerequisite 1]:[Prerequisite 7]],MATCH($A110&amp;"Bus Elec",tblAllCourses[Course Code]&amp;tblAllCourses[Type],0),MATCH(E$3,tblAllCourses[[#Headers],[Prerequisite 1]:[Prerequisite 7]],0)))</f>
        <v/>
      </c>
      <c r="F110" s="94" t="str" cm="1">
        <f t="array" ref="F110">IF(INDEX(tblAllCourses[[Prerequisite 1]:[Prerequisite 7]],MATCH($A110&amp;"Bus Elec",tblAllCourses[Course Code]&amp;tblAllCourses[Type],0),MATCH(F$3,tblAllCourses[[#Headers],[Prerequisite 1]:[Prerequisite 7]],0))=0,"",INDEX(tblAllCourses[[Prerequisite 1]:[Prerequisite 7]],MATCH($A110&amp;"Bus Elec",tblAllCourses[Course Code]&amp;tblAllCourses[Type],0),MATCH(F$3,tblAllCourses[[#Headers],[Prerequisite 1]:[Prerequisite 7]],0)))</f>
        <v/>
      </c>
      <c r="G110" s="94" t="str" cm="1">
        <f t="array" ref="G110">IF(INDEX(tblAllCourses[[Prerequisite 1]:[Prerequisite 7]],MATCH($A110&amp;"Bus Elec",tblAllCourses[Course Code]&amp;tblAllCourses[Type],0),MATCH(G$3,tblAllCourses[[#Headers],[Prerequisite 1]:[Prerequisite 7]],0))=0,"",INDEX(tblAllCourses[[Prerequisite 1]:[Prerequisite 7]],MATCH($A110&amp;"Bus Elec",tblAllCourses[Course Code]&amp;tblAllCourses[Type],0),MATCH(G$3,tblAllCourses[[#Headers],[Prerequisite 1]:[Prerequisite 7]],0)))</f>
        <v/>
      </c>
      <c r="H110" s="94" t="str" cm="1">
        <f t="array" ref="H110">IF(INDEX(tblAllCourses[[Prerequisite 1]:[Prerequisite 7]],MATCH($A110&amp;"Bus Elec",tblAllCourses[Course Code]&amp;tblAllCourses[Type],0),MATCH(H$3,tblAllCourses[[#Headers],[Prerequisite 1]:[Prerequisite 7]],0))=0,"",INDEX(tblAllCourses[[Prerequisite 1]:[Prerequisite 7]],MATCH($A110&amp;"Bus Elec",tblAllCourses[Course Code]&amp;tblAllCourses[Type],0),MATCH(H$3,tblAllCourses[[#Headers],[Prerequisite 1]:[Prerequisite 7]],0)))</f>
        <v/>
      </c>
      <c r="I110" s="94" t="str" cm="1">
        <f t="array" ref="I110">IF(INDEX(tblAllCourses[[Prerequisite 1]:[Prerequisite 7]],MATCH($A110&amp;"Bus Elec",tblAllCourses[Course Code]&amp;tblAllCourses[Type],0),MATCH(I$3,tblAllCourses[[#Headers],[Prerequisite 1]:[Prerequisite 7]],0))=0,"",INDEX(tblAllCourses[[Prerequisite 1]:[Prerequisite 7]],MATCH($A110&amp;"Bus Elec",tblAllCourses[Course Code]&amp;tblAllCourses[Type],0),MATCH(I$3,tblAllCourses[[#Headers],[Prerequisite 1]:[Prerequisite 7]],0)))</f>
        <v/>
      </c>
      <c r="J110" s="94" t="str" cm="1">
        <f t="array" ref="J110">IF(INDEX(tblAllCourses[[Prerequisite 1]:[Prerequisite 7]],MATCH($A110&amp;"Bus Elec",tblAllCourses[Course Code]&amp;tblAllCourses[Type],0),MATCH(J$3,tblAllCourses[[#Headers],[Prerequisite 1]:[Prerequisite 7]],0))=0,"",INDEX(tblAllCourses[[Prerequisite 1]:[Prerequisite 7]],MATCH($A110&amp;"Bus Elec",tblAllCourses[Course Code]&amp;tblAllCourses[Type],0),MATCH(J$3,tblAllCourses[[#Headers],[Prerequisite 1]:[Prerequisite 7]],0)))</f>
        <v/>
      </c>
      <c r="K110" s="110"/>
    </row>
    <row r="111" spans="1:11" ht="15.75" customHeight="1" x14ac:dyDescent="0.5">
      <c r="A111" s="44" t="s">
        <v>447</v>
      </c>
      <c r="B111" s="39" t="s">
        <v>235</v>
      </c>
      <c r="C111" s="45">
        <f>VLOOKUP(A111,tblAllCourses[[Course Code]:[Credits]],3,FALSE)</f>
        <v>3</v>
      </c>
      <c r="D111" s="94" t="str" cm="1">
        <f t="array" ref="D111">IF(INDEX(tblAllCourses[[Prerequisite 1]:[Prerequisite 7]],MATCH($A111&amp;"Bus Elec",tblAllCourses[Course Code]&amp;tblAllCourses[Type],0),MATCH(D$3,tblAllCourses[[#Headers],[Prerequisite 1]:[Prerequisite 7]],0))=0,"",INDEX(tblAllCourses[[Prerequisite 1]:[Prerequisite 7]],MATCH($A111&amp;"Bus Elec",tblAllCourses[Course Code]&amp;tblAllCourses[Type],0),MATCH(D$3,tblAllCourses[[#Headers],[Prerequisite 1]:[Prerequisite 7]],0)))</f>
        <v/>
      </c>
      <c r="E111" s="94" t="str" cm="1">
        <f t="array" ref="E111">IF(INDEX(tblAllCourses[[Prerequisite 1]:[Prerequisite 7]],MATCH($A111&amp;"Bus Elec",tblAllCourses[Course Code]&amp;tblAllCourses[Type],0),MATCH(E$3,tblAllCourses[[#Headers],[Prerequisite 1]:[Prerequisite 7]],0))=0,"",INDEX(tblAllCourses[[Prerequisite 1]:[Prerequisite 7]],MATCH($A111&amp;"Bus Elec",tblAllCourses[Course Code]&amp;tblAllCourses[Type],0),MATCH(E$3,tblAllCourses[[#Headers],[Prerequisite 1]:[Prerequisite 7]],0)))</f>
        <v/>
      </c>
      <c r="F111" s="94" t="str" cm="1">
        <f t="array" ref="F111">IF(INDEX(tblAllCourses[[Prerequisite 1]:[Prerequisite 7]],MATCH($A111&amp;"Bus Elec",tblAllCourses[Course Code]&amp;tblAllCourses[Type],0),MATCH(F$3,tblAllCourses[[#Headers],[Prerequisite 1]:[Prerequisite 7]],0))=0,"",INDEX(tblAllCourses[[Prerequisite 1]:[Prerequisite 7]],MATCH($A111&amp;"Bus Elec",tblAllCourses[Course Code]&amp;tblAllCourses[Type],0),MATCH(F$3,tblAllCourses[[#Headers],[Prerequisite 1]:[Prerequisite 7]],0)))</f>
        <v/>
      </c>
      <c r="G111" s="94" t="str" cm="1">
        <f t="array" ref="G111">IF(INDEX(tblAllCourses[[Prerequisite 1]:[Prerequisite 7]],MATCH($A111&amp;"Bus Elec",tblAllCourses[Course Code]&amp;tblAllCourses[Type],0),MATCH(G$3,tblAllCourses[[#Headers],[Prerequisite 1]:[Prerequisite 7]],0))=0,"",INDEX(tblAllCourses[[Prerequisite 1]:[Prerequisite 7]],MATCH($A111&amp;"Bus Elec",tblAllCourses[Course Code]&amp;tblAllCourses[Type],0),MATCH(G$3,tblAllCourses[[#Headers],[Prerequisite 1]:[Prerequisite 7]],0)))</f>
        <v/>
      </c>
      <c r="H111" s="94" t="str" cm="1">
        <f t="array" ref="H111">IF(INDEX(tblAllCourses[[Prerequisite 1]:[Prerequisite 7]],MATCH($A111&amp;"Bus Elec",tblAllCourses[Course Code]&amp;tblAllCourses[Type],0),MATCH(H$3,tblAllCourses[[#Headers],[Prerequisite 1]:[Prerequisite 7]],0))=0,"",INDEX(tblAllCourses[[Prerequisite 1]:[Prerequisite 7]],MATCH($A111&amp;"Bus Elec",tblAllCourses[Course Code]&amp;tblAllCourses[Type],0),MATCH(H$3,tblAllCourses[[#Headers],[Prerequisite 1]:[Prerequisite 7]],0)))</f>
        <v/>
      </c>
      <c r="I111" s="94" t="str" cm="1">
        <f t="array" ref="I111">IF(INDEX(tblAllCourses[[Prerequisite 1]:[Prerequisite 7]],MATCH($A111&amp;"Bus Elec",tblAllCourses[Course Code]&amp;tblAllCourses[Type],0),MATCH(I$3,tblAllCourses[[#Headers],[Prerequisite 1]:[Prerequisite 7]],0))=0,"",INDEX(tblAllCourses[[Prerequisite 1]:[Prerequisite 7]],MATCH($A111&amp;"Bus Elec",tblAllCourses[Course Code]&amp;tblAllCourses[Type],0),MATCH(I$3,tblAllCourses[[#Headers],[Prerequisite 1]:[Prerequisite 7]],0)))</f>
        <v/>
      </c>
      <c r="J111" s="94" t="str" cm="1">
        <f t="array" ref="J111">IF(INDEX(tblAllCourses[[Prerequisite 1]:[Prerequisite 7]],MATCH($A111&amp;"Bus Elec",tblAllCourses[Course Code]&amp;tblAllCourses[Type],0),MATCH(J$3,tblAllCourses[[#Headers],[Prerequisite 1]:[Prerequisite 7]],0))=0,"",INDEX(tblAllCourses[[Prerequisite 1]:[Prerequisite 7]],MATCH($A111&amp;"Bus Elec",tblAllCourses[Course Code]&amp;tblAllCourses[Type],0),MATCH(J$3,tblAllCourses[[#Headers],[Prerequisite 1]:[Prerequisite 7]],0)))</f>
        <v/>
      </c>
      <c r="K111" s="110"/>
    </row>
    <row r="112" spans="1:11" ht="15.75" customHeight="1" x14ac:dyDescent="0.5">
      <c r="A112" s="44" t="s">
        <v>448</v>
      </c>
      <c r="B112" s="39" t="s">
        <v>236</v>
      </c>
      <c r="C112" s="45">
        <f>VLOOKUP(A112,tblAllCourses[[Course Code]:[Credits]],3,FALSE)</f>
        <v>3</v>
      </c>
      <c r="D112" s="94" t="str" cm="1">
        <f t="array" ref="D112">IF(INDEX(tblAllCourses[[Prerequisite 1]:[Prerequisite 7]],MATCH($A112&amp;"Bus Elec",tblAllCourses[Course Code]&amp;tblAllCourses[Type],0),MATCH(D$3,tblAllCourses[[#Headers],[Prerequisite 1]:[Prerequisite 7]],0))=0,"",INDEX(tblAllCourses[[Prerequisite 1]:[Prerequisite 7]],MATCH($A112&amp;"Bus Elec",tblAllCourses[Course Code]&amp;tblAllCourses[Type],0),MATCH(D$3,tblAllCourses[[#Headers],[Prerequisite 1]:[Prerequisite 7]],0)))</f>
        <v/>
      </c>
      <c r="E112" s="94" t="str" cm="1">
        <f t="array" ref="E112">IF(INDEX(tblAllCourses[[Prerequisite 1]:[Prerequisite 7]],MATCH($A112&amp;"Bus Elec",tblAllCourses[Course Code]&amp;tblAllCourses[Type],0),MATCH(E$3,tblAllCourses[[#Headers],[Prerequisite 1]:[Prerequisite 7]],0))=0,"",INDEX(tblAllCourses[[Prerequisite 1]:[Prerequisite 7]],MATCH($A112&amp;"Bus Elec",tblAllCourses[Course Code]&amp;tblAllCourses[Type],0),MATCH(E$3,tblAllCourses[[#Headers],[Prerequisite 1]:[Prerequisite 7]],0)))</f>
        <v/>
      </c>
      <c r="F112" s="94" t="str" cm="1">
        <f t="array" ref="F112">IF(INDEX(tblAllCourses[[Prerequisite 1]:[Prerequisite 7]],MATCH($A112&amp;"Bus Elec",tblAllCourses[Course Code]&amp;tblAllCourses[Type],0),MATCH(F$3,tblAllCourses[[#Headers],[Prerequisite 1]:[Prerequisite 7]],0))=0,"",INDEX(tblAllCourses[[Prerequisite 1]:[Prerequisite 7]],MATCH($A112&amp;"Bus Elec",tblAllCourses[Course Code]&amp;tblAllCourses[Type],0),MATCH(F$3,tblAllCourses[[#Headers],[Prerequisite 1]:[Prerequisite 7]],0)))</f>
        <v/>
      </c>
      <c r="G112" s="94" t="str" cm="1">
        <f t="array" ref="G112">IF(INDEX(tblAllCourses[[Prerequisite 1]:[Prerequisite 7]],MATCH($A112&amp;"Bus Elec",tblAllCourses[Course Code]&amp;tblAllCourses[Type],0),MATCH(G$3,tblAllCourses[[#Headers],[Prerequisite 1]:[Prerequisite 7]],0))=0,"",INDEX(tblAllCourses[[Prerequisite 1]:[Prerequisite 7]],MATCH($A112&amp;"Bus Elec",tblAllCourses[Course Code]&amp;tblAllCourses[Type],0),MATCH(G$3,tblAllCourses[[#Headers],[Prerequisite 1]:[Prerequisite 7]],0)))</f>
        <v/>
      </c>
      <c r="H112" s="94" t="str" cm="1">
        <f t="array" ref="H112">IF(INDEX(tblAllCourses[[Prerequisite 1]:[Prerequisite 7]],MATCH($A112&amp;"Bus Elec",tblAllCourses[Course Code]&amp;tblAllCourses[Type],0),MATCH(H$3,tblAllCourses[[#Headers],[Prerequisite 1]:[Prerequisite 7]],0))=0,"",INDEX(tblAllCourses[[Prerequisite 1]:[Prerequisite 7]],MATCH($A112&amp;"Bus Elec",tblAllCourses[Course Code]&amp;tblAllCourses[Type],0),MATCH(H$3,tblAllCourses[[#Headers],[Prerequisite 1]:[Prerequisite 7]],0)))</f>
        <v/>
      </c>
      <c r="I112" s="94" t="str" cm="1">
        <f t="array" ref="I112">IF(INDEX(tblAllCourses[[Prerequisite 1]:[Prerequisite 7]],MATCH($A112&amp;"Bus Elec",tblAllCourses[Course Code]&amp;tblAllCourses[Type],0),MATCH(I$3,tblAllCourses[[#Headers],[Prerequisite 1]:[Prerequisite 7]],0))=0,"",INDEX(tblAllCourses[[Prerequisite 1]:[Prerequisite 7]],MATCH($A112&amp;"Bus Elec",tblAllCourses[Course Code]&amp;tblAllCourses[Type],0),MATCH(I$3,tblAllCourses[[#Headers],[Prerequisite 1]:[Prerequisite 7]],0)))</f>
        <v/>
      </c>
      <c r="J112" s="94" t="str" cm="1">
        <f t="array" ref="J112">IF(INDEX(tblAllCourses[[Prerequisite 1]:[Prerequisite 7]],MATCH($A112&amp;"Bus Elec",tblAllCourses[Course Code]&amp;tblAllCourses[Type],0),MATCH(J$3,tblAllCourses[[#Headers],[Prerequisite 1]:[Prerequisite 7]],0))=0,"",INDEX(tblAllCourses[[Prerequisite 1]:[Prerequisite 7]],MATCH($A112&amp;"Bus Elec",tblAllCourses[Course Code]&amp;tblAllCourses[Type],0),MATCH(J$3,tblAllCourses[[#Headers],[Prerequisite 1]:[Prerequisite 7]],0)))</f>
        <v/>
      </c>
      <c r="K112" s="110"/>
    </row>
    <row r="113" spans="1:11" ht="15.75" customHeight="1" x14ac:dyDescent="0.5">
      <c r="A113" s="44" t="s">
        <v>449</v>
      </c>
      <c r="B113" s="39" t="s">
        <v>237</v>
      </c>
      <c r="C113" s="45">
        <f>VLOOKUP(A113,tblAllCourses[[Course Code]:[Credits]],3,FALSE)</f>
        <v>3</v>
      </c>
      <c r="D113" s="94" t="str" cm="1">
        <f t="array" ref="D113">IF(INDEX(tblAllCourses[[Prerequisite 1]:[Prerequisite 7]],MATCH($A113&amp;"Bus Elec",tblAllCourses[Course Code]&amp;tblAllCourses[Type],0),MATCH(D$3,tblAllCourses[[#Headers],[Prerequisite 1]:[Prerequisite 7]],0))=0,"",INDEX(tblAllCourses[[Prerequisite 1]:[Prerequisite 7]],MATCH($A113&amp;"Bus Elec",tblAllCourses[Course Code]&amp;tblAllCourses[Type],0),MATCH(D$3,tblAllCourses[[#Headers],[Prerequisite 1]:[Prerequisite 7]],0)))</f>
        <v/>
      </c>
      <c r="E113" s="94" t="str" cm="1">
        <f t="array" ref="E113">IF(INDEX(tblAllCourses[[Prerequisite 1]:[Prerequisite 7]],MATCH($A113&amp;"Bus Elec",tblAllCourses[Course Code]&amp;tblAllCourses[Type],0),MATCH(E$3,tblAllCourses[[#Headers],[Prerequisite 1]:[Prerequisite 7]],0))=0,"",INDEX(tblAllCourses[[Prerequisite 1]:[Prerequisite 7]],MATCH($A113&amp;"Bus Elec",tblAllCourses[Course Code]&amp;tblAllCourses[Type],0),MATCH(E$3,tblAllCourses[[#Headers],[Prerequisite 1]:[Prerequisite 7]],0)))</f>
        <v/>
      </c>
      <c r="F113" s="94" t="str" cm="1">
        <f t="array" ref="F113">IF(INDEX(tblAllCourses[[Prerequisite 1]:[Prerequisite 7]],MATCH($A113&amp;"Bus Elec",tblAllCourses[Course Code]&amp;tblAllCourses[Type],0),MATCH(F$3,tblAllCourses[[#Headers],[Prerequisite 1]:[Prerequisite 7]],0))=0,"",INDEX(tblAllCourses[[Prerequisite 1]:[Prerequisite 7]],MATCH($A113&amp;"Bus Elec",tblAllCourses[Course Code]&amp;tblAllCourses[Type],0),MATCH(F$3,tblAllCourses[[#Headers],[Prerequisite 1]:[Prerequisite 7]],0)))</f>
        <v/>
      </c>
      <c r="G113" s="94" t="str" cm="1">
        <f t="array" ref="G113">IF(INDEX(tblAllCourses[[Prerequisite 1]:[Prerequisite 7]],MATCH($A113&amp;"Bus Elec",tblAllCourses[Course Code]&amp;tblAllCourses[Type],0),MATCH(G$3,tblAllCourses[[#Headers],[Prerequisite 1]:[Prerequisite 7]],0))=0,"",INDEX(tblAllCourses[[Prerequisite 1]:[Prerequisite 7]],MATCH($A113&amp;"Bus Elec",tblAllCourses[Course Code]&amp;tblAllCourses[Type],0),MATCH(G$3,tblAllCourses[[#Headers],[Prerequisite 1]:[Prerequisite 7]],0)))</f>
        <v/>
      </c>
      <c r="H113" s="94" t="str" cm="1">
        <f t="array" ref="H113">IF(INDEX(tblAllCourses[[Prerequisite 1]:[Prerequisite 7]],MATCH($A113&amp;"Bus Elec",tblAllCourses[Course Code]&amp;tblAllCourses[Type],0),MATCH(H$3,tblAllCourses[[#Headers],[Prerequisite 1]:[Prerequisite 7]],0))=0,"",INDEX(tblAllCourses[[Prerequisite 1]:[Prerequisite 7]],MATCH($A113&amp;"Bus Elec",tblAllCourses[Course Code]&amp;tblAllCourses[Type],0),MATCH(H$3,tblAllCourses[[#Headers],[Prerequisite 1]:[Prerequisite 7]],0)))</f>
        <v/>
      </c>
      <c r="I113" s="94" t="str" cm="1">
        <f t="array" ref="I113">IF(INDEX(tblAllCourses[[Prerequisite 1]:[Prerequisite 7]],MATCH($A113&amp;"Bus Elec",tblAllCourses[Course Code]&amp;tblAllCourses[Type],0),MATCH(I$3,tblAllCourses[[#Headers],[Prerequisite 1]:[Prerequisite 7]],0))=0,"",INDEX(tblAllCourses[[Prerequisite 1]:[Prerequisite 7]],MATCH($A113&amp;"Bus Elec",tblAllCourses[Course Code]&amp;tblAllCourses[Type],0),MATCH(I$3,tblAllCourses[[#Headers],[Prerequisite 1]:[Prerequisite 7]],0)))</f>
        <v/>
      </c>
      <c r="J113" s="94" t="str" cm="1">
        <f t="array" ref="J113">IF(INDEX(tblAllCourses[[Prerequisite 1]:[Prerequisite 7]],MATCH($A113&amp;"Bus Elec",tblAllCourses[Course Code]&amp;tblAllCourses[Type],0),MATCH(J$3,tblAllCourses[[#Headers],[Prerequisite 1]:[Prerequisite 7]],0))=0,"",INDEX(tblAllCourses[[Prerequisite 1]:[Prerequisite 7]],MATCH($A113&amp;"Bus Elec",tblAllCourses[Course Code]&amp;tblAllCourses[Type],0),MATCH(J$3,tblAllCourses[[#Headers],[Prerequisite 1]:[Prerequisite 7]],0)))</f>
        <v/>
      </c>
      <c r="K113" s="110"/>
    </row>
    <row r="114" spans="1:11" ht="15.75" customHeight="1" x14ac:dyDescent="0.5">
      <c r="A114" s="44" t="s">
        <v>450</v>
      </c>
      <c r="B114" s="39" t="s">
        <v>238</v>
      </c>
      <c r="C114" s="45">
        <f>VLOOKUP(A114,tblAllCourses[[Course Code]:[Credits]],3,FALSE)</f>
        <v>3</v>
      </c>
      <c r="D114" s="94" t="str" cm="1">
        <f t="array" ref="D114">IF(INDEX(tblAllCourses[[Prerequisite 1]:[Prerequisite 7]],MATCH($A114&amp;"Bus Elec",tblAllCourses[Course Code]&amp;tblAllCourses[Type],0),MATCH(D$3,tblAllCourses[[#Headers],[Prerequisite 1]:[Prerequisite 7]],0))=0,"",INDEX(tblAllCourses[[Prerequisite 1]:[Prerequisite 7]],MATCH($A114&amp;"Bus Elec",tblAllCourses[Course Code]&amp;tblAllCourses[Type],0),MATCH(D$3,tblAllCourses[[#Headers],[Prerequisite 1]:[Prerequisite 7]],0)))</f>
        <v/>
      </c>
      <c r="E114" s="94" t="str" cm="1">
        <f t="array" ref="E114">IF(INDEX(tblAllCourses[[Prerequisite 1]:[Prerequisite 7]],MATCH($A114&amp;"Bus Elec",tblAllCourses[Course Code]&amp;tblAllCourses[Type],0),MATCH(E$3,tblAllCourses[[#Headers],[Prerequisite 1]:[Prerequisite 7]],0))=0,"",INDEX(tblAllCourses[[Prerequisite 1]:[Prerequisite 7]],MATCH($A114&amp;"Bus Elec",tblAllCourses[Course Code]&amp;tblAllCourses[Type],0),MATCH(E$3,tblAllCourses[[#Headers],[Prerequisite 1]:[Prerequisite 7]],0)))</f>
        <v/>
      </c>
      <c r="F114" s="94" t="str" cm="1">
        <f t="array" ref="F114">IF(INDEX(tblAllCourses[[Prerequisite 1]:[Prerequisite 7]],MATCH($A114&amp;"Bus Elec",tblAllCourses[Course Code]&amp;tblAllCourses[Type],0),MATCH(F$3,tblAllCourses[[#Headers],[Prerequisite 1]:[Prerequisite 7]],0))=0,"",INDEX(tblAllCourses[[Prerequisite 1]:[Prerequisite 7]],MATCH($A114&amp;"Bus Elec",tblAllCourses[Course Code]&amp;tblAllCourses[Type],0),MATCH(F$3,tblAllCourses[[#Headers],[Prerequisite 1]:[Prerequisite 7]],0)))</f>
        <v/>
      </c>
      <c r="G114" s="94" t="str" cm="1">
        <f t="array" ref="G114">IF(INDEX(tblAllCourses[[Prerequisite 1]:[Prerequisite 7]],MATCH($A114&amp;"Bus Elec",tblAllCourses[Course Code]&amp;tblAllCourses[Type],0),MATCH(G$3,tblAllCourses[[#Headers],[Prerequisite 1]:[Prerequisite 7]],0))=0,"",INDEX(tblAllCourses[[Prerequisite 1]:[Prerequisite 7]],MATCH($A114&amp;"Bus Elec",tblAllCourses[Course Code]&amp;tblAllCourses[Type],0),MATCH(G$3,tblAllCourses[[#Headers],[Prerequisite 1]:[Prerequisite 7]],0)))</f>
        <v/>
      </c>
      <c r="H114" s="94" t="str" cm="1">
        <f t="array" ref="H114">IF(INDEX(tblAllCourses[[Prerequisite 1]:[Prerequisite 7]],MATCH($A114&amp;"Bus Elec",tblAllCourses[Course Code]&amp;tblAllCourses[Type],0),MATCH(H$3,tblAllCourses[[#Headers],[Prerequisite 1]:[Prerequisite 7]],0))=0,"",INDEX(tblAllCourses[[Prerequisite 1]:[Prerequisite 7]],MATCH($A114&amp;"Bus Elec",tblAllCourses[Course Code]&amp;tblAllCourses[Type],0),MATCH(H$3,tblAllCourses[[#Headers],[Prerequisite 1]:[Prerequisite 7]],0)))</f>
        <v/>
      </c>
      <c r="I114" s="94" t="str" cm="1">
        <f t="array" ref="I114">IF(INDEX(tblAllCourses[[Prerequisite 1]:[Prerequisite 7]],MATCH($A114&amp;"Bus Elec",tblAllCourses[Course Code]&amp;tblAllCourses[Type],0),MATCH(I$3,tblAllCourses[[#Headers],[Prerequisite 1]:[Prerequisite 7]],0))=0,"",INDEX(tblAllCourses[[Prerequisite 1]:[Prerequisite 7]],MATCH($A114&amp;"Bus Elec",tblAllCourses[Course Code]&amp;tblAllCourses[Type],0),MATCH(I$3,tblAllCourses[[#Headers],[Prerequisite 1]:[Prerequisite 7]],0)))</f>
        <v/>
      </c>
      <c r="J114" s="94" t="str" cm="1">
        <f t="array" ref="J114">IF(INDEX(tblAllCourses[[Prerequisite 1]:[Prerequisite 7]],MATCH($A114&amp;"Bus Elec",tblAllCourses[Course Code]&amp;tblAllCourses[Type],0),MATCH(J$3,tblAllCourses[[#Headers],[Prerequisite 1]:[Prerequisite 7]],0))=0,"",INDEX(tblAllCourses[[Prerequisite 1]:[Prerequisite 7]],MATCH($A114&amp;"Bus Elec",tblAllCourses[Course Code]&amp;tblAllCourses[Type],0),MATCH(J$3,tblAllCourses[[#Headers],[Prerequisite 1]:[Prerequisite 7]],0)))</f>
        <v/>
      </c>
      <c r="K114" s="110"/>
    </row>
    <row r="115" spans="1:11" ht="15.75" customHeight="1" x14ac:dyDescent="0.5">
      <c r="A115" s="44" t="s">
        <v>451</v>
      </c>
      <c r="B115" s="39" t="s">
        <v>239</v>
      </c>
      <c r="C115" s="45">
        <f>VLOOKUP(A115,tblAllCourses[[Course Code]:[Credits]],3,FALSE)</f>
        <v>3</v>
      </c>
      <c r="D115" s="94" t="str" cm="1">
        <f t="array" ref="D115">IF(INDEX(tblAllCourses[[Prerequisite 1]:[Prerequisite 7]],MATCH($A115&amp;"Bus Elec",tblAllCourses[Course Code]&amp;tblAllCourses[Type],0),MATCH(D$3,tblAllCourses[[#Headers],[Prerequisite 1]:[Prerequisite 7]],0))=0,"",INDEX(tblAllCourses[[Prerequisite 1]:[Prerequisite 7]],MATCH($A115&amp;"Bus Elec",tblAllCourses[Course Code]&amp;tblAllCourses[Type],0),MATCH(D$3,tblAllCourses[[#Headers],[Prerequisite 1]:[Prerequisite 7]],0)))</f>
        <v/>
      </c>
      <c r="E115" s="94" t="str" cm="1">
        <f t="array" ref="E115">IF(INDEX(tblAllCourses[[Prerequisite 1]:[Prerequisite 7]],MATCH($A115&amp;"Bus Elec",tblAllCourses[Course Code]&amp;tblAllCourses[Type],0),MATCH(E$3,tblAllCourses[[#Headers],[Prerequisite 1]:[Prerequisite 7]],0))=0,"",INDEX(tblAllCourses[[Prerequisite 1]:[Prerequisite 7]],MATCH($A115&amp;"Bus Elec",tblAllCourses[Course Code]&amp;tblAllCourses[Type],0),MATCH(E$3,tblAllCourses[[#Headers],[Prerequisite 1]:[Prerequisite 7]],0)))</f>
        <v/>
      </c>
      <c r="F115" s="94" t="str" cm="1">
        <f t="array" ref="F115">IF(INDEX(tblAllCourses[[Prerequisite 1]:[Prerequisite 7]],MATCH($A115&amp;"Bus Elec",tblAllCourses[Course Code]&amp;tblAllCourses[Type],0),MATCH(F$3,tblAllCourses[[#Headers],[Prerequisite 1]:[Prerequisite 7]],0))=0,"",INDEX(tblAllCourses[[Prerequisite 1]:[Prerequisite 7]],MATCH($A115&amp;"Bus Elec",tblAllCourses[Course Code]&amp;tblAllCourses[Type],0),MATCH(F$3,tblAllCourses[[#Headers],[Prerequisite 1]:[Prerequisite 7]],0)))</f>
        <v/>
      </c>
      <c r="G115" s="94" t="str" cm="1">
        <f t="array" ref="G115">IF(INDEX(tblAllCourses[[Prerequisite 1]:[Prerequisite 7]],MATCH($A115&amp;"Bus Elec",tblAllCourses[Course Code]&amp;tblAllCourses[Type],0),MATCH(G$3,tblAllCourses[[#Headers],[Prerequisite 1]:[Prerequisite 7]],0))=0,"",INDEX(tblAllCourses[[Prerequisite 1]:[Prerequisite 7]],MATCH($A115&amp;"Bus Elec",tblAllCourses[Course Code]&amp;tblAllCourses[Type],0),MATCH(G$3,tblAllCourses[[#Headers],[Prerequisite 1]:[Prerequisite 7]],0)))</f>
        <v/>
      </c>
      <c r="H115" s="94" t="str" cm="1">
        <f t="array" ref="H115">IF(INDEX(tblAllCourses[[Prerequisite 1]:[Prerequisite 7]],MATCH($A115&amp;"Bus Elec",tblAllCourses[Course Code]&amp;tblAllCourses[Type],0),MATCH(H$3,tblAllCourses[[#Headers],[Prerequisite 1]:[Prerequisite 7]],0))=0,"",INDEX(tblAllCourses[[Prerequisite 1]:[Prerequisite 7]],MATCH($A115&amp;"Bus Elec",tblAllCourses[Course Code]&amp;tblAllCourses[Type],0),MATCH(H$3,tblAllCourses[[#Headers],[Prerequisite 1]:[Prerequisite 7]],0)))</f>
        <v/>
      </c>
      <c r="I115" s="94" t="str" cm="1">
        <f t="array" ref="I115">IF(INDEX(tblAllCourses[[Prerequisite 1]:[Prerequisite 7]],MATCH($A115&amp;"Bus Elec",tblAllCourses[Course Code]&amp;tblAllCourses[Type],0),MATCH(I$3,tblAllCourses[[#Headers],[Prerequisite 1]:[Prerequisite 7]],0))=0,"",INDEX(tblAllCourses[[Prerequisite 1]:[Prerequisite 7]],MATCH($A115&amp;"Bus Elec",tblAllCourses[Course Code]&amp;tblAllCourses[Type],0),MATCH(I$3,tblAllCourses[[#Headers],[Prerequisite 1]:[Prerequisite 7]],0)))</f>
        <v/>
      </c>
      <c r="J115" s="94" t="str" cm="1">
        <f t="array" ref="J115">IF(INDEX(tblAllCourses[[Prerequisite 1]:[Prerequisite 7]],MATCH($A115&amp;"Bus Elec",tblAllCourses[Course Code]&amp;tblAllCourses[Type],0),MATCH(J$3,tblAllCourses[[#Headers],[Prerequisite 1]:[Prerequisite 7]],0))=0,"",INDEX(tblAllCourses[[Prerequisite 1]:[Prerequisite 7]],MATCH($A115&amp;"Bus Elec",tblAllCourses[Course Code]&amp;tblAllCourses[Type],0),MATCH(J$3,tblAllCourses[[#Headers],[Prerequisite 1]:[Prerequisite 7]],0)))</f>
        <v/>
      </c>
      <c r="K115" s="110"/>
    </row>
    <row r="116" spans="1:11" ht="15.75" customHeight="1" x14ac:dyDescent="0.5">
      <c r="A116" s="44" t="s">
        <v>452</v>
      </c>
      <c r="B116" s="39" t="s">
        <v>240</v>
      </c>
      <c r="C116" s="45">
        <f>VLOOKUP(A116,tblAllCourses[[Course Code]:[Credits]],3,FALSE)</f>
        <v>3</v>
      </c>
      <c r="D116" s="94" t="str" cm="1">
        <f t="array" ref="D116">IF(INDEX(tblAllCourses[[Prerequisite 1]:[Prerequisite 7]],MATCH($A116&amp;"Bus Elec",tblAllCourses[Course Code]&amp;tblAllCourses[Type],0),MATCH(D$3,tblAllCourses[[#Headers],[Prerequisite 1]:[Prerequisite 7]],0))=0,"",INDEX(tblAllCourses[[Prerequisite 1]:[Prerequisite 7]],MATCH($A116&amp;"Bus Elec",tblAllCourses[Course Code]&amp;tblAllCourses[Type],0),MATCH(D$3,tblAllCourses[[#Headers],[Prerequisite 1]:[Prerequisite 7]],0)))</f>
        <v/>
      </c>
      <c r="E116" s="94" t="str" cm="1">
        <f t="array" ref="E116">IF(INDEX(tblAllCourses[[Prerequisite 1]:[Prerequisite 7]],MATCH($A116&amp;"Bus Elec",tblAllCourses[Course Code]&amp;tblAllCourses[Type],0),MATCH(E$3,tblAllCourses[[#Headers],[Prerequisite 1]:[Prerequisite 7]],0))=0,"",INDEX(tblAllCourses[[Prerequisite 1]:[Prerequisite 7]],MATCH($A116&amp;"Bus Elec",tblAllCourses[Course Code]&amp;tblAllCourses[Type],0),MATCH(E$3,tblAllCourses[[#Headers],[Prerequisite 1]:[Prerequisite 7]],0)))</f>
        <v/>
      </c>
      <c r="F116" s="94" t="str" cm="1">
        <f t="array" ref="F116">IF(INDEX(tblAllCourses[[Prerequisite 1]:[Prerequisite 7]],MATCH($A116&amp;"Bus Elec",tblAllCourses[Course Code]&amp;tblAllCourses[Type],0),MATCH(F$3,tblAllCourses[[#Headers],[Prerequisite 1]:[Prerequisite 7]],0))=0,"",INDEX(tblAllCourses[[Prerequisite 1]:[Prerequisite 7]],MATCH($A116&amp;"Bus Elec",tblAllCourses[Course Code]&amp;tblAllCourses[Type],0),MATCH(F$3,tblAllCourses[[#Headers],[Prerequisite 1]:[Prerequisite 7]],0)))</f>
        <v/>
      </c>
      <c r="G116" s="94" t="str" cm="1">
        <f t="array" ref="G116">IF(INDEX(tblAllCourses[[Prerequisite 1]:[Prerequisite 7]],MATCH($A116&amp;"Bus Elec",tblAllCourses[Course Code]&amp;tblAllCourses[Type],0),MATCH(G$3,tblAllCourses[[#Headers],[Prerequisite 1]:[Prerequisite 7]],0))=0,"",INDEX(tblAllCourses[[Prerequisite 1]:[Prerequisite 7]],MATCH($A116&amp;"Bus Elec",tblAllCourses[Course Code]&amp;tblAllCourses[Type],0),MATCH(G$3,tblAllCourses[[#Headers],[Prerequisite 1]:[Prerequisite 7]],0)))</f>
        <v/>
      </c>
      <c r="H116" s="94" t="str" cm="1">
        <f t="array" ref="H116">IF(INDEX(tblAllCourses[[Prerequisite 1]:[Prerequisite 7]],MATCH($A116&amp;"Bus Elec",tblAllCourses[Course Code]&amp;tblAllCourses[Type],0),MATCH(H$3,tblAllCourses[[#Headers],[Prerequisite 1]:[Prerequisite 7]],0))=0,"",INDEX(tblAllCourses[[Prerequisite 1]:[Prerequisite 7]],MATCH($A116&amp;"Bus Elec",tblAllCourses[Course Code]&amp;tblAllCourses[Type],0),MATCH(H$3,tblAllCourses[[#Headers],[Prerequisite 1]:[Prerequisite 7]],0)))</f>
        <v/>
      </c>
      <c r="I116" s="94" t="str" cm="1">
        <f t="array" ref="I116">IF(INDEX(tblAllCourses[[Prerequisite 1]:[Prerequisite 7]],MATCH($A116&amp;"Bus Elec",tblAllCourses[Course Code]&amp;tblAllCourses[Type],0),MATCH(I$3,tblAllCourses[[#Headers],[Prerequisite 1]:[Prerequisite 7]],0))=0,"",INDEX(tblAllCourses[[Prerequisite 1]:[Prerequisite 7]],MATCH($A116&amp;"Bus Elec",tblAllCourses[Course Code]&amp;tblAllCourses[Type],0),MATCH(I$3,tblAllCourses[[#Headers],[Prerequisite 1]:[Prerequisite 7]],0)))</f>
        <v/>
      </c>
      <c r="J116" s="94" t="str" cm="1">
        <f t="array" ref="J116">IF(INDEX(tblAllCourses[[Prerequisite 1]:[Prerequisite 7]],MATCH($A116&amp;"Bus Elec",tblAllCourses[Course Code]&amp;tblAllCourses[Type],0),MATCH(J$3,tblAllCourses[[#Headers],[Prerequisite 1]:[Prerequisite 7]],0))=0,"",INDEX(tblAllCourses[[Prerequisite 1]:[Prerequisite 7]],MATCH($A116&amp;"Bus Elec",tblAllCourses[Course Code]&amp;tblAllCourses[Type],0),MATCH(J$3,tblAllCourses[[#Headers],[Prerequisite 1]:[Prerequisite 7]],0)))</f>
        <v/>
      </c>
      <c r="K116" s="110"/>
    </row>
    <row r="117" spans="1:11" ht="15.75" customHeight="1" x14ac:dyDescent="0.5">
      <c r="A117" s="44" t="s">
        <v>453</v>
      </c>
      <c r="B117" s="39" t="s">
        <v>241</v>
      </c>
      <c r="C117" s="45">
        <f>VLOOKUP(A117,tblAllCourses[[Course Code]:[Credits]],3,FALSE)</f>
        <v>3</v>
      </c>
      <c r="D117" s="94" t="str" cm="1">
        <f t="array" ref="D117">IF(INDEX(tblAllCourses[[Prerequisite 1]:[Prerequisite 7]],MATCH($A117&amp;"Bus Elec",tblAllCourses[Course Code]&amp;tblAllCourses[Type],0),MATCH(D$3,tblAllCourses[[#Headers],[Prerequisite 1]:[Prerequisite 7]],0))=0,"",INDEX(tblAllCourses[[Prerequisite 1]:[Prerequisite 7]],MATCH($A117&amp;"Bus Elec",tblAllCourses[Course Code]&amp;tblAllCourses[Type],0),MATCH(D$3,tblAllCourses[[#Headers],[Prerequisite 1]:[Prerequisite 7]],0)))</f>
        <v/>
      </c>
      <c r="E117" s="94" t="str" cm="1">
        <f t="array" ref="E117">IF(INDEX(tblAllCourses[[Prerequisite 1]:[Prerequisite 7]],MATCH($A117&amp;"Bus Elec",tblAllCourses[Course Code]&amp;tblAllCourses[Type],0),MATCH(E$3,tblAllCourses[[#Headers],[Prerequisite 1]:[Prerequisite 7]],0))=0,"",INDEX(tblAllCourses[[Prerequisite 1]:[Prerequisite 7]],MATCH($A117&amp;"Bus Elec",tblAllCourses[Course Code]&amp;tblAllCourses[Type],0),MATCH(E$3,tblAllCourses[[#Headers],[Prerequisite 1]:[Prerequisite 7]],0)))</f>
        <v/>
      </c>
      <c r="F117" s="94" t="str" cm="1">
        <f t="array" ref="F117">IF(INDEX(tblAllCourses[[Prerequisite 1]:[Prerequisite 7]],MATCH($A117&amp;"Bus Elec",tblAllCourses[Course Code]&amp;tblAllCourses[Type],0),MATCH(F$3,tblAllCourses[[#Headers],[Prerequisite 1]:[Prerequisite 7]],0))=0,"",INDEX(tblAllCourses[[Prerequisite 1]:[Prerequisite 7]],MATCH($A117&amp;"Bus Elec",tblAllCourses[Course Code]&amp;tblAllCourses[Type],0),MATCH(F$3,tblAllCourses[[#Headers],[Prerequisite 1]:[Prerequisite 7]],0)))</f>
        <v/>
      </c>
      <c r="G117" s="94" t="str" cm="1">
        <f t="array" ref="G117">IF(INDEX(tblAllCourses[[Prerequisite 1]:[Prerequisite 7]],MATCH($A117&amp;"Bus Elec",tblAllCourses[Course Code]&amp;tblAllCourses[Type],0),MATCH(G$3,tblAllCourses[[#Headers],[Prerequisite 1]:[Prerequisite 7]],0))=0,"",INDEX(tblAllCourses[[Prerequisite 1]:[Prerequisite 7]],MATCH($A117&amp;"Bus Elec",tblAllCourses[Course Code]&amp;tblAllCourses[Type],0),MATCH(G$3,tblAllCourses[[#Headers],[Prerequisite 1]:[Prerequisite 7]],0)))</f>
        <v/>
      </c>
      <c r="H117" s="94" t="str" cm="1">
        <f t="array" ref="H117">IF(INDEX(tblAllCourses[[Prerequisite 1]:[Prerequisite 7]],MATCH($A117&amp;"Bus Elec",tblAllCourses[Course Code]&amp;tblAllCourses[Type],0),MATCH(H$3,tblAllCourses[[#Headers],[Prerequisite 1]:[Prerequisite 7]],0))=0,"",INDEX(tblAllCourses[[Prerequisite 1]:[Prerequisite 7]],MATCH($A117&amp;"Bus Elec",tblAllCourses[Course Code]&amp;tblAllCourses[Type],0),MATCH(H$3,tblAllCourses[[#Headers],[Prerequisite 1]:[Prerequisite 7]],0)))</f>
        <v/>
      </c>
      <c r="I117" s="94" t="str" cm="1">
        <f t="array" ref="I117">IF(INDEX(tblAllCourses[[Prerequisite 1]:[Prerequisite 7]],MATCH($A117&amp;"Bus Elec",tblAllCourses[Course Code]&amp;tblAllCourses[Type],0),MATCH(I$3,tblAllCourses[[#Headers],[Prerequisite 1]:[Prerequisite 7]],0))=0,"",INDEX(tblAllCourses[[Prerequisite 1]:[Prerequisite 7]],MATCH($A117&amp;"Bus Elec",tblAllCourses[Course Code]&amp;tblAllCourses[Type],0),MATCH(I$3,tblAllCourses[[#Headers],[Prerequisite 1]:[Prerequisite 7]],0)))</f>
        <v/>
      </c>
      <c r="J117" s="94" t="str" cm="1">
        <f t="array" ref="J117">IF(INDEX(tblAllCourses[[Prerequisite 1]:[Prerequisite 7]],MATCH($A117&amp;"Bus Elec",tblAllCourses[Course Code]&amp;tblAllCourses[Type],0),MATCH(J$3,tblAllCourses[[#Headers],[Prerequisite 1]:[Prerequisite 7]],0))=0,"",INDEX(tblAllCourses[[Prerequisite 1]:[Prerequisite 7]],MATCH($A117&amp;"Bus Elec",tblAllCourses[Course Code]&amp;tblAllCourses[Type],0),MATCH(J$3,tblAllCourses[[#Headers],[Prerequisite 1]:[Prerequisite 7]],0)))</f>
        <v/>
      </c>
      <c r="K117" s="110"/>
    </row>
    <row r="118" spans="1:11" ht="15.75" customHeight="1" x14ac:dyDescent="0.5">
      <c r="A118" s="44" t="s">
        <v>454</v>
      </c>
      <c r="B118" s="39" t="s">
        <v>242</v>
      </c>
      <c r="C118" s="45">
        <f>VLOOKUP(A118,tblAllCourses[[Course Code]:[Credits]],3,FALSE)</f>
        <v>3</v>
      </c>
      <c r="D118" s="94" t="str" cm="1">
        <f t="array" ref="D118">IF(INDEX(tblAllCourses[[Prerequisite 1]:[Prerequisite 7]],MATCH($A118&amp;"Bus Elec",tblAllCourses[Course Code]&amp;tblAllCourses[Type],0),MATCH(D$3,tblAllCourses[[#Headers],[Prerequisite 1]:[Prerequisite 7]],0))=0,"",INDEX(tblAllCourses[[Prerequisite 1]:[Prerequisite 7]],MATCH($A118&amp;"Bus Elec",tblAllCourses[Course Code]&amp;tblAllCourses[Type],0),MATCH(D$3,tblAllCourses[[#Headers],[Prerequisite 1]:[Prerequisite 7]],0)))</f>
        <v/>
      </c>
      <c r="E118" s="94" t="str" cm="1">
        <f t="array" ref="E118">IF(INDEX(tblAllCourses[[Prerequisite 1]:[Prerequisite 7]],MATCH($A118&amp;"Bus Elec",tblAllCourses[Course Code]&amp;tblAllCourses[Type],0),MATCH(E$3,tblAllCourses[[#Headers],[Prerequisite 1]:[Prerequisite 7]],0))=0,"",INDEX(tblAllCourses[[Prerequisite 1]:[Prerequisite 7]],MATCH($A118&amp;"Bus Elec",tblAllCourses[Course Code]&amp;tblAllCourses[Type],0),MATCH(E$3,tblAllCourses[[#Headers],[Prerequisite 1]:[Prerequisite 7]],0)))</f>
        <v/>
      </c>
      <c r="F118" s="94" t="str" cm="1">
        <f t="array" ref="F118">IF(INDEX(tblAllCourses[[Prerequisite 1]:[Prerequisite 7]],MATCH($A118&amp;"Bus Elec",tblAllCourses[Course Code]&amp;tblAllCourses[Type],0),MATCH(F$3,tblAllCourses[[#Headers],[Prerequisite 1]:[Prerequisite 7]],0))=0,"",INDEX(tblAllCourses[[Prerequisite 1]:[Prerequisite 7]],MATCH($A118&amp;"Bus Elec",tblAllCourses[Course Code]&amp;tblAllCourses[Type],0),MATCH(F$3,tblAllCourses[[#Headers],[Prerequisite 1]:[Prerequisite 7]],0)))</f>
        <v/>
      </c>
      <c r="G118" s="94" t="str" cm="1">
        <f t="array" ref="G118">IF(INDEX(tblAllCourses[[Prerequisite 1]:[Prerequisite 7]],MATCH($A118&amp;"Bus Elec",tblAllCourses[Course Code]&amp;tblAllCourses[Type],0),MATCH(G$3,tblAllCourses[[#Headers],[Prerequisite 1]:[Prerequisite 7]],0))=0,"",INDEX(tblAllCourses[[Prerequisite 1]:[Prerequisite 7]],MATCH($A118&amp;"Bus Elec",tblAllCourses[Course Code]&amp;tblAllCourses[Type],0),MATCH(G$3,tblAllCourses[[#Headers],[Prerequisite 1]:[Prerequisite 7]],0)))</f>
        <v/>
      </c>
      <c r="H118" s="94" t="str" cm="1">
        <f t="array" ref="H118">IF(INDEX(tblAllCourses[[Prerequisite 1]:[Prerequisite 7]],MATCH($A118&amp;"Bus Elec",tblAllCourses[Course Code]&amp;tblAllCourses[Type],0),MATCH(H$3,tblAllCourses[[#Headers],[Prerequisite 1]:[Prerequisite 7]],0))=0,"",INDEX(tblAllCourses[[Prerequisite 1]:[Prerequisite 7]],MATCH($A118&amp;"Bus Elec",tblAllCourses[Course Code]&amp;tblAllCourses[Type],0),MATCH(H$3,tblAllCourses[[#Headers],[Prerequisite 1]:[Prerequisite 7]],0)))</f>
        <v/>
      </c>
      <c r="I118" s="94" t="str" cm="1">
        <f t="array" ref="I118">IF(INDEX(tblAllCourses[[Prerequisite 1]:[Prerequisite 7]],MATCH($A118&amp;"Bus Elec",tblAllCourses[Course Code]&amp;tblAllCourses[Type],0),MATCH(I$3,tblAllCourses[[#Headers],[Prerequisite 1]:[Prerequisite 7]],0))=0,"",INDEX(tblAllCourses[[Prerequisite 1]:[Prerequisite 7]],MATCH($A118&amp;"Bus Elec",tblAllCourses[Course Code]&amp;tblAllCourses[Type],0),MATCH(I$3,tblAllCourses[[#Headers],[Prerequisite 1]:[Prerequisite 7]],0)))</f>
        <v/>
      </c>
      <c r="J118" s="94" t="str" cm="1">
        <f t="array" ref="J118">IF(INDEX(tblAllCourses[[Prerequisite 1]:[Prerequisite 7]],MATCH($A118&amp;"Bus Elec",tblAllCourses[Course Code]&amp;tblAllCourses[Type],0),MATCH(J$3,tblAllCourses[[#Headers],[Prerequisite 1]:[Prerequisite 7]],0))=0,"",INDEX(tblAllCourses[[Prerequisite 1]:[Prerequisite 7]],MATCH($A118&amp;"Bus Elec",tblAllCourses[Course Code]&amp;tblAllCourses[Type],0),MATCH(J$3,tblAllCourses[[#Headers],[Prerequisite 1]:[Prerequisite 7]],0)))</f>
        <v/>
      </c>
      <c r="K118" s="110"/>
    </row>
    <row r="119" spans="1:11" ht="15.75" customHeight="1" x14ac:dyDescent="0.5">
      <c r="A119" s="44" t="s">
        <v>455</v>
      </c>
      <c r="B119" s="39" t="s">
        <v>243</v>
      </c>
      <c r="C119" s="45">
        <f>VLOOKUP(A119,tblAllCourses[[Course Code]:[Credits]],3,FALSE)</f>
        <v>3</v>
      </c>
      <c r="D119" s="94" t="str" cm="1">
        <f t="array" ref="D119">IF(INDEX(tblAllCourses[[Prerequisite 1]:[Prerequisite 7]],MATCH($A119&amp;"Bus Elec",tblAllCourses[Course Code]&amp;tblAllCourses[Type],0),MATCH(D$3,tblAllCourses[[#Headers],[Prerequisite 1]:[Prerequisite 7]],0))=0,"",INDEX(tblAllCourses[[Prerequisite 1]:[Prerequisite 7]],MATCH($A119&amp;"Bus Elec",tblAllCourses[Course Code]&amp;tblAllCourses[Type],0),MATCH(D$3,tblAllCourses[[#Headers],[Prerequisite 1]:[Prerequisite 7]],0)))</f>
        <v/>
      </c>
      <c r="E119" s="94" t="str" cm="1">
        <f t="array" ref="E119">IF(INDEX(tblAllCourses[[Prerequisite 1]:[Prerequisite 7]],MATCH($A119&amp;"Bus Elec",tblAllCourses[Course Code]&amp;tblAllCourses[Type],0),MATCH(E$3,tblAllCourses[[#Headers],[Prerequisite 1]:[Prerequisite 7]],0))=0,"",INDEX(tblAllCourses[[Prerequisite 1]:[Prerequisite 7]],MATCH($A119&amp;"Bus Elec",tblAllCourses[Course Code]&amp;tblAllCourses[Type],0),MATCH(E$3,tblAllCourses[[#Headers],[Prerequisite 1]:[Prerequisite 7]],0)))</f>
        <v/>
      </c>
      <c r="F119" s="94" t="str" cm="1">
        <f t="array" ref="F119">IF(INDEX(tblAllCourses[[Prerequisite 1]:[Prerequisite 7]],MATCH($A119&amp;"Bus Elec",tblAllCourses[Course Code]&amp;tblAllCourses[Type],0),MATCH(F$3,tblAllCourses[[#Headers],[Prerequisite 1]:[Prerequisite 7]],0))=0,"",INDEX(tblAllCourses[[Prerequisite 1]:[Prerequisite 7]],MATCH($A119&amp;"Bus Elec",tblAllCourses[Course Code]&amp;tblAllCourses[Type],0),MATCH(F$3,tblAllCourses[[#Headers],[Prerequisite 1]:[Prerequisite 7]],0)))</f>
        <v/>
      </c>
      <c r="G119" s="94" t="str" cm="1">
        <f t="array" ref="G119">IF(INDEX(tblAllCourses[[Prerequisite 1]:[Prerequisite 7]],MATCH($A119&amp;"Bus Elec",tblAllCourses[Course Code]&amp;tblAllCourses[Type],0),MATCH(G$3,tblAllCourses[[#Headers],[Prerequisite 1]:[Prerequisite 7]],0))=0,"",INDEX(tblAllCourses[[Prerequisite 1]:[Prerequisite 7]],MATCH($A119&amp;"Bus Elec",tblAllCourses[Course Code]&amp;tblAllCourses[Type],0),MATCH(G$3,tblAllCourses[[#Headers],[Prerequisite 1]:[Prerequisite 7]],0)))</f>
        <v/>
      </c>
      <c r="H119" s="94" t="str" cm="1">
        <f t="array" ref="H119">IF(INDEX(tblAllCourses[[Prerequisite 1]:[Prerequisite 7]],MATCH($A119&amp;"Bus Elec",tblAllCourses[Course Code]&amp;tblAllCourses[Type],0),MATCH(H$3,tblAllCourses[[#Headers],[Prerequisite 1]:[Prerequisite 7]],0))=0,"",INDEX(tblAllCourses[[Prerequisite 1]:[Prerequisite 7]],MATCH($A119&amp;"Bus Elec",tblAllCourses[Course Code]&amp;tblAllCourses[Type],0),MATCH(H$3,tblAllCourses[[#Headers],[Prerequisite 1]:[Prerequisite 7]],0)))</f>
        <v/>
      </c>
      <c r="I119" s="94" t="str" cm="1">
        <f t="array" ref="I119">IF(INDEX(tblAllCourses[[Prerequisite 1]:[Prerequisite 7]],MATCH($A119&amp;"Bus Elec",tblAllCourses[Course Code]&amp;tblAllCourses[Type],0),MATCH(I$3,tblAllCourses[[#Headers],[Prerequisite 1]:[Prerequisite 7]],0))=0,"",INDEX(tblAllCourses[[Prerequisite 1]:[Prerequisite 7]],MATCH($A119&amp;"Bus Elec",tblAllCourses[Course Code]&amp;tblAllCourses[Type],0),MATCH(I$3,tblAllCourses[[#Headers],[Prerequisite 1]:[Prerequisite 7]],0)))</f>
        <v/>
      </c>
      <c r="J119" s="94" t="str" cm="1">
        <f t="array" ref="J119">IF(INDEX(tblAllCourses[[Prerequisite 1]:[Prerequisite 7]],MATCH($A119&amp;"Bus Elec",tblAllCourses[Course Code]&amp;tblAllCourses[Type],0),MATCH(J$3,tblAllCourses[[#Headers],[Prerequisite 1]:[Prerequisite 7]],0))=0,"",INDEX(tblAllCourses[[Prerequisite 1]:[Prerequisite 7]],MATCH($A119&amp;"Bus Elec",tblAllCourses[Course Code]&amp;tblAllCourses[Type],0),MATCH(J$3,tblAllCourses[[#Headers],[Prerequisite 1]:[Prerequisite 7]],0)))</f>
        <v/>
      </c>
      <c r="K119" s="110"/>
    </row>
    <row r="120" spans="1:11" ht="15.75" customHeight="1" x14ac:dyDescent="0.5">
      <c r="A120" s="44" t="s">
        <v>456</v>
      </c>
      <c r="B120" s="39" t="s">
        <v>244</v>
      </c>
      <c r="C120" s="45">
        <f>VLOOKUP(A120,tblAllCourses[[Course Code]:[Credits]],3,FALSE)</f>
        <v>3</v>
      </c>
      <c r="D120" s="94" t="str" cm="1">
        <f t="array" ref="D120">IF(INDEX(tblAllCourses[[Prerequisite 1]:[Prerequisite 7]],MATCH($A120&amp;"Bus Elec",tblAllCourses[Course Code]&amp;tblAllCourses[Type],0),MATCH(D$3,tblAllCourses[[#Headers],[Prerequisite 1]:[Prerequisite 7]],0))=0,"",INDEX(tblAllCourses[[Prerequisite 1]:[Prerequisite 7]],MATCH($A120&amp;"Bus Elec",tblAllCourses[Course Code]&amp;tblAllCourses[Type],0),MATCH(D$3,tblAllCourses[[#Headers],[Prerequisite 1]:[Prerequisite 7]],0)))</f>
        <v/>
      </c>
      <c r="E120" s="94" t="str" cm="1">
        <f t="array" ref="E120">IF(INDEX(tblAllCourses[[Prerequisite 1]:[Prerequisite 7]],MATCH($A120&amp;"Bus Elec",tblAllCourses[Course Code]&amp;tblAllCourses[Type],0),MATCH(E$3,tblAllCourses[[#Headers],[Prerequisite 1]:[Prerequisite 7]],0))=0,"",INDEX(tblAllCourses[[Prerequisite 1]:[Prerequisite 7]],MATCH($A120&amp;"Bus Elec",tblAllCourses[Course Code]&amp;tblAllCourses[Type],0),MATCH(E$3,tblAllCourses[[#Headers],[Prerequisite 1]:[Prerequisite 7]],0)))</f>
        <v/>
      </c>
      <c r="F120" s="94" t="str" cm="1">
        <f t="array" ref="F120">IF(INDEX(tblAllCourses[[Prerequisite 1]:[Prerequisite 7]],MATCH($A120&amp;"Bus Elec",tblAllCourses[Course Code]&amp;tblAllCourses[Type],0),MATCH(F$3,tblAllCourses[[#Headers],[Prerequisite 1]:[Prerequisite 7]],0))=0,"",INDEX(tblAllCourses[[Prerequisite 1]:[Prerequisite 7]],MATCH($A120&amp;"Bus Elec",tblAllCourses[Course Code]&amp;tblAllCourses[Type],0),MATCH(F$3,tblAllCourses[[#Headers],[Prerequisite 1]:[Prerequisite 7]],0)))</f>
        <v/>
      </c>
      <c r="G120" s="94" t="str" cm="1">
        <f t="array" ref="G120">IF(INDEX(tblAllCourses[[Prerequisite 1]:[Prerequisite 7]],MATCH($A120&amp;"Bus Elec",tblAllCourses[Course Code]&amp;tblAllCourses[Type],0),MATCH(G$3,tblAllCourses[[#Headers],[Prerequisite 1]:[Prerequisite 7]],0))=0,"",INDEX(tblAllCourses[[Prerequisite 1]:[Prerequisite 7]],MATCH($A120&amp;"Bus Elec",tblAllCourses[Course Code]&amp;tblAllCourses[Type],0),MATCH(G$3,tblAllCourses[[#Headers],[Prerequisite 1]:[Prerequisite 7]],0)))</f>
        <v/>
      </c>
      <c r="H120" s="94" t="str" cm="1">
        <f t="array" ref="H120">IF(INDEX(tblAllCourses[[Prerequisite 1]:[Prerequisite 7]],MATCH($A120&amp;"Bus Elec",tblAllCourses[Course Code]&amp;tblAllCourses[Type],0),MATCH(H$3,tblAllCourses[[#Headers],[Prerequisite 1]:[Prerequisite 7]],0))=0,"",INDEX(tblAllCourses[[Prerequisite 1]:[Prerequisite 7]],MATCH($A120&amp;"Bus Elec",tblAllCourses[Course Code]&amp;tblAllCourses[Type],0),MATCH(H$3,tblAllCourses[[#Headers],[Prerequisite 1]:[Prerequisite 7]],0)))</f>
        <v/>
      </c>
      <c r="I120" s="94" t="str" cm="1">
        <f t="array" ref="I120">IF(INDEX(tblAllCourses[[Prerequisite 1]:[Prerequisite 7]],MATCH($A120&amp;"Bus Elec",tblAllCourses[Course Code]&amp;tblAllCourses[Type],0),MATCH(I$3,tblAllCourses[[#Headers],[Prerequisite 1]:[Prerequisite 7]],0))=0,"",INDEX(tblAllCourses[[Prerequisite 1]:[Prerequisite 7]],MATCH($A120&amp;"Bus Elec",tblAllCourses[Course Code]&amp;tblAllCourses[Type],0),MATCH(I$3,tblAllCourses[[#Headers],[Prerequisite 1]:[Prerequisite 7]],0)))</f>
        <v/>
      </c>
      <c r="J120" s="94" t="str" cm="1">
        <f t="array" ref="J120">IF(INDEX(tblAllCourses[[Prerequisite 1]:[Prerequisite 7]],MATCH($A120&amp;"Bus Elec",tblAllCourses[Course Code]&amp;tblAllCourses[Type],0),MATCH(J$3,tblAllCourses[[#Headers],[Prerequisite 1]:[Prerequisite 7]],0))=0,"",INDEX(tblAllCourses[[Prerequisite 1]:[Prerequisite 7]],MATCH($A120&amp;"Bus Elec",tblAllCourses[Course Code]&amp;tblAllCourses[Type],0),MATCH(J$3,tblAllCourses[[#Headers],[Prerequisite 1]:[Prerequisite 7]],0)))</f>
        <v/>
      </c>
      <c r="K120" s="110"/>
    </row>
    <row r="121" spans="1:11" ht="15.75" customHeight="1" x14ac:dyDescent="0.5">
      <c r="A121" s="44" t="s">
        <v>463</v>
      </c>
      <c r="B121" s="39" t="s">
        <v>245</v>
      </c>
      <c r="C121" s="45">
        <f>VLOOKUP(A121,tblAllCourses[[Course Code]:[Credits]],3,FALSE)</f>
        <v>3</v>
      </c>
      <c r="D121" s="94" t="str" cm="1">
        <f t="array" ref="D121">IF(INDEX(tblAllCourses[[Prerequisite 1]:[Prerequisite 7]],MATCH($A121&amp;"Bus Elec",tblAllCourses[Course Code]&amp;tblAllCourses[Type],0),MATCH(D$3,tblAllCourses[[#Headers],[Prerequisite 1]:[Prerequisite 7]],0))=0,"",INDEX(tblAllCourses[[Prerequisite 1]:[Prerequisite 7]],MATCH($A121&amp;"Bus Elec",tblAllCourses[Course Code]&amp;tblAllCourses[Type],0),MATCH(D$3,tblAllCourses[[#Headers],[Prerequisite 1]:[Prerequisite 7]],0)))</f>
        <v/>
      </c>
      <c r="E121" s="94" t="str" cm="1">
        <f t="array" ref="E121">IF(INDEX(tblAllCourses[[Prerequisite 1]:[Prerequisite 7]],MATCH($A121&amp;"Bus Elec",tblAllCourses[Course Code]&amp;tblAllCourses[Type],0),MATCH(E$3,tblAllCourses[[#Headers],[Prerequisite 1]:[Prerequisite 7]],0))=0,"",INDEX(tblAllCourses[[Prerequisite 1]:[Prerequisite 7]],MATCH($A121&amp;"Bus Elec",tblAllCourses[Course Code]&amp;tblAllCourses[Type],0),MATCH(E$3,tblAllCourses[[#Headers],[Prerequisite 1]:[Prerequisite 7]],0)))</f>
        <v/>
      </c>
      <c r="F121" s="94" t="str" cm="1">
        <f t="array" ref="F121">IF(INDEX(tblAllCourses[[Prerequisite 1]:[Prerequisite 7]],MATCH($A121&amp;"Bus Elec",tblAllCourses[Course Code]&amp;tblAllCourses[Type],0),MATCH(F$3,tblAllCourses[[#Headers],[Prerequisite 1]:[Prerequisite 7]],0))=0,"",INDEX(tblAllCourses[[Prerequisite 1]:[Prerequisite 7]],MATCH($A121&amp;"Bus Elec",tblAllCourses[Course Code]&amp;tblAllCourses[Type],0),MATCH(F$3,tblAllCourses[[#Headers],[Prerequisite 1]:[Prerequisite 7]],0)))</f>
        <v/>
      </c>
      <c r="G121" s="94" t="str" cm="1">
        <f t="array" ref="G121">IF(INDEX(tblAllCourses[[Prerequisite 1]:[Prerequisite 7]],MATCH($A121&amp;"Bus Elec",tblAllCourses[Course Code]&amp;tblAllCourses[Type],0),MATCH(G$3,tblAllCourses[[#Headers],[Prerequisite 1]:[Prerequisite 7]],0))=0,"",INDEX(tblAllCourses[[Prerequisite 1]:[Prerequisite 7]],MATCH($A121&amp;"Bus Elec",tblAllCourses[Course Code]&amp;tblAllCourses[Type],0),MATCH(G$3,tblAllCourses[[#Headers],[Prerequisite 1]:[Prerequisite 7]],0)))</f>
        <v/>
      </c>
      <c r="H121" s="94" t="str" cm="1">
        <f t="array" ref="H121">IF(INDEX(tblAllCourses[[Prerequisite 1]:[Prerequisite 7]],MATCH($A121&amp;"Bus Elec",tblAllCourses[Course Code]&amp;tblAllCourses[Type],0),MATCH(H$3,tblAllCourses[[#Headers],[Prerequisite 1]:[Prerequisite 7]],0))=0,"",INDEX(tblAllCourses[[Prerequisite 1]:[Prerequisite 7]],MATCH($A121&amp;"Bus Elec",tblAllCourses[Course Code]&amp;tblAllCourses[Type],0),MATCH(H$3,tblAllCourses[[#Headers],[Prerequisite 1]:[Prerequisite 7]],0)))</f>
        <v/>
      </c>
      <c r="I121" s="94" t="str" cm="1">
        <f t="array" ref="I121">IF(INDEX(tblAllCourses[[Prerequisite 1]:[Prerequisite 7]],MATCH($A121&amp;"Bus Elec",tblAllCourses[Course Code]&amp;tblAllCourses[Type],0),MATCH(I$3,tblAllCourses[[#Headers],[Prerequisite 1]:[Prerequisite 7]],0))=0,"",INDEX(tblAllCourses[[Prerequisite 1]:[Prerequisite 7]],MATCH($A121&amp;"Bus Elec",tblAllCourses[Course Code]&amp;tblAllCourses[Type],0),MATCH(I$3,tblAllCourses[[#Headers],[Prerequisite 1]:[Prerequisite 7]],0)))</f>
        <v/>
      </c>
      <c r="J121" s="94" t="str" cm="1">
        <f t="array" ref="J121">IF(INDEX(tblAllCourses[[Prerequisite 1]:[Prerequisite 7]],MATCH($A121&amp;"Bus Elec",tblAllCourses[Course Code]&amp;tblAllCourses[Type],0),MATCH(J$3,tblAllCourses[[#Headers],[Prerequisite 1]:[Prerequisite 7]],0))=0,"",INDEX(tblAllCourses[[Prerequisite 1]:[Prerequisite 7]],MATCH($A121&amp;"Bus Elec",tblAllCourses[Course Code]&amp;tblAllCourses[Type],0),MATCH(J$3,tblAllCourses[[#Headers],[Prerequisite 1]:[Prerequisite 7]],0)))</f>
        <v/>
      </c>
      <c r="K121" s="110"/>
    </row>
    <row r="122" spans="1:11" ht="15.75" customHeight="1" x14ac:dyDescent="0.5">
      <c r="A122" s="44" t="s">
        <v>464</v>
      </c>
      <c r="B122" s="39" t="s">
        <v>246</v>
      </c>
      <c r="C122" s="45">
        <f>VLOOKUP(A122,tblAllCourses[[Course Code]:[Credits]],3,FALSE)</f>
        <v>3</v>
      </c>
      <c r="D122" s="94" t="str" cm="1">
        <f t="array" ref="D122">IF(INDEX(tblAllCourses[[Prerequisite 1]:[Prerequisite 7]],MATCH($A122&amp;"Bus Elec",tblAllCourses[Course Code]&amp;tblAllCourses[Type],0),MATCH(D$3,tblAllCourses[[#Headers],[Prerequisite 1]:[Prerequisite 7]],0))=0,"",INDEX(tblAllCourses[[Prerequisite 1]:[Prerequisite 7]],MATCH($A122&amp;"Bus Elec",tblAllCourses[Course Code]&amp;tblAllCourses[Type],0),MATCH(D$3,tblAllCourses[[#Headers],[Prerequisite 1]:[Prerequisite 7]],0)))</f>
        <v>BDM3301</v>
      </c>
      <c r="E122" s="94" t="str" cm="1">
        <f t="array" ref="E122">IF(INDEX(tblAllCourses[[Prerequisite 1]:[Prerequisite 7]],MATCH($A122&amp;"Bus Elec",tblAllCourses[Course Code]&amp;tblAllCourses[Type],0),MATCH(E$3,tblAllCourses[[#Headers],[Prerequisite 1]:[Prerequisite 7]],0))=0,"",INDEX(tblAllCourses[[Prerequisite 1]:[Prerequisite 7]],MATCH($A122&amp;"Bus Elec",tblAllCourses[Course Code]&amp;tblAllCourses[Type],0),MATCH(E$3,tblAllCourses[[#Headers],[Prerequisite 1]:[Prerequisite 7]],0)))</f>
        <v>BDM3303</v>
      </c>
      <c r="F122" s="94" t="str" cm="1">
        <f t="array" ref="F122">IF(INDEX(tblAllCourses[[Prerequisite 1]:[Prerequisite 7]],MATCH($A122&amp;"Bus Elec",tblAllCourses[Course Code]&amp;tblAllCourses[Type],0),MATCH(F$3,tblAllCourses[[#Headers],[Prerequisite 1]:[Prerequisite 7]],0))=0,"",INDEX(tblAllCourses[[Prerequisite 1]:[Prerequisite 7]],MATCH($A122&amp;"Bus Elec",tblAllCourses[Course Code]&amp;tblAllCourses[Type],0),MATCH(F$3,tblAllCourses[[#Headers],[Prerequisite 1]:[Prerequisite 7]],0)))</f>
        <v>BRE3201</v>
      </c>
      <c r="G122" s="94" t="str" cm="1">
        <f t="array" ref="G122">IF(INDEX(tblAllCourses[[Prerequisite 1]:[Prerequisite 7]],MATCH($A122&amp;"Bus Elec",tblAllCourses[Course Code]&amp;tblAllCourses[Type],0),MATCH(G$3,tblAllCourses[[#Headers],[Prerequisite 1]:[Prerequisite 7]],0))=0,"",INDEX(tblAllCourses[[Prerequisite 1]:[Prerequisite 7]],MATCH($A122&amp;"Bus Elec",tblAllCourses[Course Code]&amp;tblAllCourses[Type],0),MATCH(G$3,tblAllCourses[[#Headers],[Prerequisite 1]:[Prerequisite 7]],0)))</f>
        <v>BRE3205</v>
      </c>
      <c r="H122" s="94" t="str" cm="1">
        <f t="array" ref="H122">IF(INDEX(tblAllCourses[[Prerequisite 1]:[Prerequisite 7]],MATCH($A122&amp;"Bus Elec",tblAllCourses[Course Code]&amp;tblAllCourses[Type],0),MATCH(H$3,tblAllCourses[[#Headers],[Prerequisite 1]:[Prerequisite 7]],0))=0,"",INDEX(tblAllCourses[[Prerequisite 1]:[Prerequisite 7]],MATCH($A122&amp;"Bus Elec",tblAllCourses[Course Code]&amp;tblAllCourses[Type],0),MATCH(H$3,tblAllCourses[[#Headers],[Prerequisite 1]:[Prerequisite 7]],0)))</f>
        <v/>
      </c>
      <c r="I122" s="94" t="str" cm="1">
        <f t="array" ref="I122">IF(INDEX(tblAllCourses[[Prerequisite 1]:[Prerequisite 7]],MATCH($A122&amp;"Bus Elec",tblAllCourses[Course Code]&amp;tblAllCourses[Type],0),MATCH(I$3,tblAllCourses[[#Headers],[Prerequisite 1]:[Prerequisite 7]],0))=0,"",INDEX(tblAllCourses[[Prerequisite 1]:[Prerequisite 7]],MATCH($A122&amp;"Bus Elec",tblAllCourses[Course Code]&amp;tblAllCourses[Type],0),MATCH(I$3,tblAllCourses[[#Headers],[Prerequisite 1]:[Prerequisite 7]],0)))</f>
        <v/>
      </c>
      <c r="J122" s="94" t="str" cm="1">
        <f t="array" ref="J122">IF(INDEX(tblAllCourses[[Prerequisite 1]:[Prerequisite 7]],MATCH($A122&amp;"Bus Elec",tblAllCourses[Course Code]&amp;tblAllCourses[Type],0),MATCH(J$3,tblAllCourses[[#Headers],[Prerequisite 1]:[Prerequisite 7]],0))=0,"",INDEX(tblAllCourses[[Prerequisite 1]:[Prerequisite 7]],MATCH($A122&amp;"Bus Elec",tblAllCourses[Course Code]&amp;tblAllCourses[Type],0),MATCH(J$3,tblAllCourses[[#Headers],[Prerequisite 1]:[Prerequisite 7]],0)))</f>
        <v/>
      </c>
      <c r="K122" s="110"/>
    </row>
    <row r="123" spans="1:11" ht="15.75" customHeight="1" x14ac:dyDescent="0.5">
      <c r="A123" s="44" t="s">
        <v>465</v>
      </c>
      <c r="B123" s="39" t="s">
        <v>247</v>
      </c>
      <c r="C123" s="45">
        <f>VLOOKUP(A123,tblAllCourses[[Course Code]:[Credits]],3,FALSE)</f>
        <v>3</v>
      </c>
      <c r="D123" s="94" t="str" cm="1">
        <f t="array" ref="D123">IF(INDEX(tblAllCourses[[Prerequisite 1]:[Prerequisite 7]],MATCH($A123&amp;"Bus Elec",tblAllCourses[Course Code]&amp;tblAllCourses[Type],0),MATCH(D$3,tblAllCourses[[#Headers],[Prerequisite 1]:[Prerequisite 7]],0))=0,"",INDEX(tblAllCourses[[Prerequisite 1]:[Prerequisite 7]],MATCH($A123&amp;"Bus Elec",tblAllCourses[Course Code]&amp;tblAllCourses[Type],0),MATCH(D$3,tblAllCourses[[#Headers],[Prerequisite 1]:[Prerequisite 7]],0)))</f>
        <v>BDM3301</v>
      </c>
      <c r="E123" s="94" t="str" cm="1">
        <f t="array" ref="E123">IF(INDEX(tblAllCourses[[Prerequisite 1]:[Prerequisite 7]],MATCH($A123&amp;"Bus Elec",tblAllCourses[Course Code]&amp;tblAllCourses[Type],0),MATCH(E$3,tblAllCourses[[#Headers],[Prerequisite 1]:[Prerequisite 7]],0))=0,"",INDEX(tblAllCourses[[Prerequisite 1]:[Prerequisite 7]],MATCH($A123&amp;"Bus Elec",tblAllCourses[Course Code]&amp;tblAllCourses[Type],0),MATCH(E$3,tblAllCourses[[#Headers],[Prerequisite 1]:[Prerequisite 7]],0)))</f>
        <v>BDM3303</v>
      </c>
      <c r="F123" s="94" t="str" cm="1">
        <f t="array" ref="F123">IF(INDEX(tblAllCourses[[Prerequisite 1]:[Prerequisite 7]],MATCH($A123&amp;"Bus Elec",tblAllCourses[Course Code]&amp;tblAllCourses[Type],0),MATCH(F$3,tblAllCourses[[#Headers],[Prerequisite 1]:[Prerequisite 7]],0))=0,"",INDEX(tblAllCourses[[Prerequisite 1]:[Prerequisite 7]],MATCH($A123&amp;"Bus Elec",tblAllCourses[Course Code]&amp;tblAllCourses[Type],0),MATCH(F$3,tblAllCourses[[#Headers],[Prerequisite 1]:[Prerequisite 7]],0)))</f>
        <v>BIB3204</v>
      </c>
      <c r="G123" s="94" t="str" cm="1">
        <f t="array" ref="G123">IF(INDEX(tblAllCourses[[Prerequisite 1]:[Prerequisite 7]],MATCH($A123&amp;"Bus Elec",tblAllCourses[Course Code]&amp;tblAllCourses[Type],0),MATCH(G$3,tblAllCourses[[#Headers],[Prerequisite 1]:[Prerequisite 7]],0))=0,"",INDEX(tblAllCourses[[Prerequisite 1]:[Prerequisite 7]],MATCH($A123&amp;"Bus Elec",tblAllCourses[Course Code]&amp;tblAllCourses[Type],0),MATCH(G$3,tblAllCourses[[#Headers],[Prerequisite 1]:[Prerequisite 7]],0)))</f>
        <v>BIB4209</v>
      </c>
      <c r="H123" s="94" t="str" cm="1">
        <f t="array" ref="H123">IF(INDEX(tblAllCourses[[Prerequisite 1]:[Prerequisite 7]],MATCH($A123&amp;"Bus Elec",tblAllCourses[Course Code]&amp;tblAllCourses[Type],0),MATCH(H$3,tblAllCourses[[#Headers],[Prerequisite 1]:[Prerequisite 7]],0))=0,"",INDEX(tblAllCourses[[Prerequisite 1]:[Prerequisite 7]],MATCH($A123&amp;"Bus Elec",tblAllCourses[Course Code]&amp;tblAllCourses[Type],0),MATCH(H$3,tblAllCourses[[#Headers],[Prerequisite 1]:[Prerequisite 7]],0)))</f>
        <v/>
      </c>
      <c r="I123" s="94" t="str" cm="1">
        <f t="array" ref="I123">IF(INDEX(tblAllCourses[[Prerequisite 1]:[Prerequisite 7]],MATCH($A123&amp;"Bus Elec",tblAllCourses[Course Code]&amp;tblAllCourses[Type],0),MATCH(I$3,tblAllCourses[[#Headers],[Prerequisite 1]:[Prerequisite 7]],0))=0,"",INDEX(tblAllCourses[[Prerequisite 1]:[Prerequisite 7]],MATCH($A123&amp;"Bus Elec",tblAllCourses[Course Code]&amp;tblAllCourses[Type],0),MATCH(I$3,tblAllCourses[[#Headers],[Prerequisite 1]:[Prerequisite 7]],0)))</f>
        <v/>
      </c>
      <c r="J123" s="94" t="str" cm="1">
        <f t="array" ref="J123">IF(INDEX(tblAllCourses[[Prerequisite 1]:[Prerequisite 7]],MATCH($A123&amp;"Bus Elec",tblAllCourses[Course Code]&amp;tblAllCourses[Type],0),MATCH(J$3,tblAllCourses[[#Headers],[Prerequisite 1]:[Prerequisite 7]],0))=0,"",INDEX(tblAllCourses[[Prerequisite 1]:[Prerequisite 7]],MATCH($A123&amp;"Bus Elec",tblAllCourses[Course Code]&amp;tblAllCourses[Type],0),MATCH(J$3,tblAllCourses[[#Headers],[Prerequisite 1]:[Prerequisite 7]],0)))</f>
        <v/>
      </c>
      <c r="K123" s="110"/>
    </row>
    <row r="124" spans="1:11" ht="15.75" customHeight="1" x14ac:dyDescent="0.5">
      <c r="A124" s="44" t="s">
        <v>919</v>
      </c>
      <c r="B124" s="39" t="s">
        <v>1062</v>
      </c>
      <c r="C124" s="45">
        <f>VLOOKUP(A124,tblAllCourses[[Course Code]:[Credits]],3,FALSE)</f>
        <v>3</v>
      </c>
      <c r="D124" s="94" t="str" cm="1">
        <f t="array" ref="D124">IF(INDEX(tblAllCourses[[Prerequisite 1]:[Prerequisite 7]],MATCH($A124&amp;"Bus Elec",tblAllCourses[Course Code]&amp;tblAllCourses[Type],0),MATCH(D$3,tblAllCourses[[#Headers],[Prerequisite 1]:[Prerequisite 7]],0))=0,"",INDEX(tblAllCourses[[Prerequisite 1]:[Prerequisite 7]],MATCH($A124&amp;"Bus Elec",tblAllCourses[Course Code]&amp;tblAllCourses[Type],0),MATCH(D$3,tblAllCourses[[#Headers],[Prerequisite 1]:[Prerequisite 7]],0)))</f>
        <v/>
      </c>
      <c r="E124" s="94" t="str" cm="1">
        <f t="array" ref="E124">IF(INDEX(tblAllCourses[[Prerequisite 1]:[Prerequisite 7]],MATCH($A124&amp;"Bus Elec",tblAllCourses[Course Code]&amp;tblAllCourses[Type],0),MATCH(E$3,tblAllCourses[[#Headers],[Prerequisite 1]:[Prerequisite 7]],0))=0,"",INDEX(tblAllCourses[[Prerequisite 1]:[Prerequisite 7]],MATCH($A124&amp;"Bus Elec",tblAllCourses[Course Code]&amp;tblAllCourses[Type],0),MATCH(E$3,tblAllCourses[[#Headers],[Prerequisite 1]:[Prerequisite 7]],0)))</f>
        <v/>
      </c>
      <c r="F124" s="94" t="str" cm="1">
        <f t="array" ref="F124">IF(INDEX(tblAllCourses[[Prerequisite 1]:[Prerequisite 7]],MATCH($A124&amp;"Bus Elec",tblAllCourses[Course Code]&amp;tblAllCourses[Type],0),MATCH(F$3,tblAllCourses[[#Headers],[Prerequisite 1]:[Prerequisite 7]],0))=0,"",INDEX(tblAllCourses[[Prerequisite 1]:[Prerequisite 7]],MATCH($A124&amp;"Bus Elec",tblAllCourses[Course Code]&amp;tblAllCourses[Type],0),MATCH(F$3,tblAllCourses[[#Headers],[Prerequisite 1]:[Prerequisite 7]],0)))</f>
        <v/>
      </c>
      <c r="G124" s="94" t="str" cm="1">
        <f t="array" ref="G124">IF(INDEX(tblAllCourses[[Prerequisite 1]:[Prerequisite 7]],MATCH($A124&amp;"Bus Elec",tblAllCourses[Course Code]&amp;tblAllCourses[Type],0),MATCH(G$3,tblAllCourses[[#Headers],[Prerequisite 1]:[Prerequisite 7]],0))=0,"",INDEX(tblAllCourses[[Prerequisite 1]:[Prerequisite 7]],MATCH($A124&amp;"Bus Elec",tblAllCourses[Course Code]&amp;tblAllCourses[Type],0),MATCH(G$3,tblAllCourses[[#Headers],[Prerequisite 1]:[Prerequisite 7]],0)))</f>
        <v/>
      </c>
      <c r="H124" s="94" t="str" cm="1">
        <f t="array" ref="H124">IF(INDEX(tblAllCourses[[Prerequisite 1]:[Prerequisite 7]],MATCH($A124&amp;"Bus Elec",tblAllCourses[Course Code]&amp;tblAllCourses[Type],0),MATCH(H$3,tblAllCourses[[#Headers],[Prerequisite 1]:[Prerequisite 7]],0))=0,"",INDEX(tblAllCourses[[Prerequisite 1]:[Prerequisite 7]],MATCH($A124&amp;"Bus Elec",tblAllCourses[Course Code]&amp;tblAllCourses[Type],0),MATCH(H$3,tblAllCourses[[#Headers],[Prerequisite 1]:[Prerequisite 7]],0)))</f>
        <v/>
      </c>
      <c r="I124" s="94" t="str" cm="1">
        <f t="array" ref="I124">IF(INDEX(tblAllCourses[[Prerequisite 1]:[Prerequisite 7]],MATCH($A124&amp;"Bus Elec",tblAllCourses[Course Code]&amp;tblAllCourses[Type],0),MATCH(I$3,tblAllCourses[[#Headers],[Prerequisite 1]:[Prerequisite 7]],0))=0,"",INDEX(tblAllCourses[[Prerequisite 1]:[Prerequisite 7]],MATCH($A124&amp;"Bus Elec",tblAllCourses[Course Code]&amp;tblAllCourses[Type],0),MATCH(I$3,tblAllCourses[[#Headers],[Prerequisite 1]:[Prerequisite 7]],0)))</f>
        <v/>
      </c>
      <c r="J124" s="94" t="str" cm="1">
        <f t="array" ref="J124">IF(INDEX(tblAllCourses[[Prerequisite 1]:[Prerequisite 7]],MATCH($A124&amp;"Bus Elec",tblAllCourses[Course Code]&amp;tblAllCourses[Type],0),MATCH(J$3,tblAllCourses[[#Headers],[Prerequisite 1]:[Prerequisite 7]],0))=0,"",INDEX(tblAllCourses[[Prerequisite 1]:[Prerequisite 7]],MATCH($A124&amp;"Bus Elec",tblAllCourses[Course Code]&amp;tblAllCourses[Type],0),MATCH(J$3,tblAllCourses[[#Headers],[Prerequisite 1]:[Prerequisite 7]],0)))</f>
        <v/>
      </c>
      <c r="K124" s="110"/>
    </row>
    <row r="125" spans="1:11" ht="15.75" customHeight="1" x14ac:dyDescent="0.5">
      <c r="A125" s="44" t="s">
        <v>918</v>
      </c>
      <c r="B125" s="39" t="s">
        <v>1063</v>
      </c>
      <c r="C125" s="45">
        <f>VLOOKUP(A125,tblAllCourses[[Course Code]:[Credits]],3,FALSE)</f>
        <v>3</v>
      </c>
      <c r="D125" s="94" t="str" cm="1">
        <f t="array" ref="D125">IF(INDEX(tblAllCourses[[Prerequisite 1]:[Prerequisite 7]],MATCH($A125&amp;"Bus Elec",tblAllCourses[Course Code]&amp;tblAllCourses[Type],0),MATCH(D$3,tblAllCourses[[#Headers],[Prerequisite 1]:[Prerequisite 7]],0))=0,"",INDEX(tblAllCourses[[Prerequisite 1]:[Prerequisite 7]],MATCH($A125&amp;"Bus Elec",tblAllCourses[Course Code]&amp;tblAllCourses[Type],0),MATCH(D$3,tblAllCourses[[#Headers],[Prerequisite 1]:[Prerequisite 7]],0)))</f>
        <v/>
      </c>
      <c r="E125" s="94" t="str" cm="1">
        <f t="array" ref="E125">IF(INDEX(tblAllCourses[[Prerequisite 1]:[Prerequisite 7]],MATCH($A125&amp;"Bus Elec",tblAllCourses[Course Code]&amp;tblAllCourses[Type],0),MATCH(E$3,tblAllCourses[[#Headers],[Prerequisite 1]:[Prerequisite 7]],0))=0,"",INDEX(tblAllCourses[[Prerequisite 1]:[Prerequisite 7]],MATCH($A125&amp;"Bus Elec",tblAllCourses[Course Code]&amp;tblAllCourses[Type],0),MATCH(E$3,tblAllCourses[[#Headers],[Prerequisite 1]:[Prerequisite 7]],0)))</f>
        <v/>
      </c>
      <c r="F125" s="94" t="str" cm="1">
        <f t="array" ref="F125">IF(INDEX(tblAllCourses[[Prerequisite 1]:[Prerequisite 7]],MATCH($A125&amp;"Bus Elec",tblAllCourses[Course Code]&amp;tblAllCourses[Type],0),MATCH(F$3,tblAllCourses[[#Headers],[Prerequisite 1]:[Prerequisite 7]],0))=0,"",INDEX(tblAllCourses[[Prerequisite 1]:[Prerequisite 7]],MATCH($A125&amp;"Bus Elec",tblAllCourses[Course Code]&amp;tblAllCourses[Type],0),MATCH(F$3,tblAllCourses[[#Headers],[Prerequisite 1]:[Prerequisite 7]],0)))</f>
        <v/>
      </c>
      <c r="G125" s="94" t="str" cm="1">
        <f t="array" ref="G125">IF(INDEX(tblAllCourses[[Prerequisite 1]:[Prerequisite 7]],MATCH($A125&amp;"Bus Elec",tblAllCourses[Course Code]&amp;tblAllCourses[Type],0),MATCH(G$3,tblAllCourses[[#Headers],[Prerequisite 1]:[Prerequisite 7]],0))=0,"",INDEX(tblAllCourses[[Prerequisite 1]:[Prerequisite 7]],MATCH($A125&amp;"Bus Elec",tblAllCourses[Course Code]&amp;tblAllCourses[Type],0),MATCH(G$3,tblAllCourses[[#Headers],[Prerequisite 1]:[Prerequisite 7]],0)))</f>
        <v/>
      </c>
      <c r="H125" s="94" t="str" cm="1">
        <f t="array" ref="H125">IF(INDEX(tblAllCourses[[Prerequisite 1]:[Prerequisite 7]],MATCH($A125&amp;"Bus Elec",tblAllCourses[Course Code]&amp;tblAllCourses[Type],0),MATCH(H$3,tblAllCourses[[#Headers],[Prerequisite 1]:[Prerequisite 7]],0))=0,"",INDEX(tblAllCourses[[Prerequisite 1]:[Prerequisite 7]],MATCH($A125&amp;"Bus Elec",tblAllCourses[Course Code]&amp;tblAllCourses[Type],0),MATCH(H$3,tblAllCourses[[#Headers],[Prerequisite 1]:[Prerequisite 7]],0)))</f>
        <v/>
      </c>
      <c r="I125" s="94" t="str" cm="1">
        <f t="array" ref="I125">IF(INDEX(tblAllCourses[[Prerequisite 1]:[Prerequisite 7]],MATCH($A125&amp;"Bus Elec",tblAllCourses[Course Code]&amp;tblAllCourses[Type],0),MATCH(I$3,tblAllCourses[[#Headers],[Prerequisite 1]:[Prerequisite 7]],0))=0,"",INDEX(tblAllCourses[[Prerequisite 1]:[Prerequisite 7]],MATCH($A125&amp;"Bus Elec",tblAllCourses[Course Code]&amp;tblAllCourses[Type],0),MATCH(I$3,tblAllCourses[[#Headers],[Prerequisite 1]:[Prerequisite 7]],0)))</f>
        <v/>
      </c>
      <c r="J125" s="94" t="str" cm="1">
        <f t="array" ref="J125">IF(INDEX(tblAllCourses[[Prerequisite 1]:[Prerequisite 7]],MATCH($A125&amp;"Bus Elec",tblAllCourses[Course Code]&amp;tblAllCourses[Type],0),MATCH(J$3,tblAllCourses[[#Headers],[Prerequisite 1]:[Prerequisite 7]],0))=0,"",INDEX(tblAllCourses[[Prerequisite 1]:[Prerequisite 7]],MATCH($A125&amp;"Bus Elec",tblAllCourses[Course Code]&amp;tblAllCourses[Type],0),MATCH(J$3,tblAllCourses[[#Headers],[Prerequisite 1]:[Prerequisite 7]],0)))</f>
        <v/>
      </c>
      <c r="K125" s="110"/>
    </row>
    <row r="126" spans="1:11" ht="15.75" customHeight="1" x14ac:dyDescent="0.5">
      <c r="A126" s="44" t="s">
        <v>920</v>
      </c>
      <c r="B126" s="39" t="s">
        <v>1064</v>
      </c>
      <c r="C126" s="45">
        <f>VLOOKUP(A126,tblAllCourses[[Course Code]:[Credits]],3,FALSE)</f>
        <v>3</v>
      </c>
      <c r="D126" s="94" t="str" cm="1">
        <f t="array" ref="D126">IF(INDEX(tblAllCourses[[Prerequisite 1]:[Prerequisite 7]],MATCH($A126&amp;"Bus Elec",tblAllCourses[Course Code]&amp;tblAllCourses[Type],0),MATCH(D$3,tblAllCourses[[#Headers],[Prerequisite 1]:[Prerequisite 7]],0))=0,"",INDEX(tblAllCourses[[Prerequisite 1]:[Prerequisite 7]],MATCH($A126&amp;"Bus Elec",tblAllCourses[Course Code]&amp;tblAllCourses[Type],0),MATCH(D$3,tblAllCourses[[#Headers],[Prerequisite 1]:[Prerequisite 7]],0)))</f>
        <v/>
      </c>
      <c r="E126" s="94" t="str" cm="1">
        <f t="array" ref="E126">IF(INDEX(tblAllCourses[[Prerequisite 1]:[Prerequisite 7]],MATCH($A126&amp;"Bus Elec",tblAllCourses[Course Code]&amp;tblAllCourses[Type],0),MATCH(E$3,tblAllCourses[[#Headers],[Prerequisite 1]:[Prerequisite 7]],0))=0,"",INDEX(tblAllCourses[[Prerequisite 1]:[Prerequisite 7]],MATCH($A126&amp;"Bus Elec",tblAllCourses[Course Code]&amp;tblAllCourses[Type],0),MATCH(E$3,tblAllCourses[[#Headers],[Prerequisite 1]:[Prerequisite 7]],0)))</f>
        <v/>
      </c>
      <c r="F126" s="94" t="str" cm="1">
        <f t="array" ref="F126">IF(INDEX(tblAllCourses[[Prerequisite 1]:[Prerequisite 7]],MATCH($A126&amp;"Bus Elec",tblAllCourses[Course Code]&amp;tblAllCourses[Type],0),MATCH(F$3,tblAllCourses[[#Headers],[Prerequisite 1]:[Prerequisite 7]],0))=0,"",INDEX(tblAllCourses[[Prerequisite 1]:[Prerequisite 7]],MATCH($A126&amp;"Bus Elec",tblAllCourses[Course Code]&amp;tblAllCourses[Type],0),MATCH(F$3,tblAllCourses[[#Headers],[Prerequisite 1]:[Prerequisite 7]],0)))</f>
        <v/>
      </c>
      <c r="G126" s="94" t="str" cm="1">
        <f t="array" ref="G126">IF(INDEX(tblAllCourses[[Prerequisite 1]:[Prerequisite 7]],MATCH($A126&amp;"Bus Elec",tblAllCourses[Course Code]&amp;tblAllCourses[Type],0),MATCH(G$3,tblAllCourses[[#Headers],[Prerequisite 1]:[Prerequisite 7]],0))=0,"",INDEX(tblAllCourses[[Prerequisite 1]:[Prerequisite 7]],MATCH($A126&amp;"Bus Elec",tblAllCourses[Course Code]&amp;tblAllCourses[Type],0),MATCH(G$3,tblAllCourses[[#Headers],[Prerequisite 1]:[Prerequisite 7]],0)))</f>
        <v/>
      </c>
      <c r="H126" s="94" t="str" cm="1">
        <f t="array" ref="H126">IF(INDEX(tblAllCourses[[Prerequisite 1]:[Prerequisite 7]],MATCH($A126&amp;"Bus Elec",tblAllCourses[Course Code]&amp;tblAllCourses[Type],0),MATCH(H$3,tblAllCourses[[#Headers],[Prerequisite 1]:[Prerequisite 7]],0))=0,"",INDEX(tblAllCourses[[Prerequisite 1]:[Prerequisite 7]],MATCH($A126&amp;"Bus Elec",tblAllCourses[Course Code]&amp;tblAllCourses[Type],0),MATCH(H$3,tblAllCourses[[#Headers],[Prerequisite 1]:[Prerequisite 7]],0)))</f>
        <v/>
      </c>
      <c r="I126" s="94" t="str" cm="1">
        <f t="array" ref="I126">IF(INDEX(tblAllCourses[[Prerequisite 1]:[Prerequisite 7]],MATCH($A126&amp;"Bus Elec",tblAllCourses[Course Code]&amp;tblAllCourses[Type],0),MATCH(I$3,tblAllCourses[[#Headers],[Prerequisite 1]:[Prerequisite 7]],0))=0,"",INDEX(tblAllCourses[[Prerequisite 1]:[Prerequisite 7]],MATCH($A126&amp;"Bus Elec",tblAllCourses[Course Code]&amp;tblAllCourses[Type],0),MATCH(I$3,tblAllCourses[[#Headers],[Prerequisite 1]:[Prerequisite 7]],0)))</f>
        <v/>
      </c>
      <c r="J126" s="94" t="str" cm="1">
        <f t="array" ref="J126">IF(INDEX(tblAllCourses[[Prerequisite 1]:[Prerequisite 7]],MATCH($A126&amp;"Bus Elec",tblAllCourses[Course Code]&amp;tblAllCourses[Type],0),MATCH(J$3,tblAllCourses[[#Headers],[Prerequisite 1]:[Prerequisite 7]],0))=0,"",INDEX(tblAllCourses[[Prerequisite 1]:[Prerequisite 7]],MATCH($A126&amp;"Bus Elec",tblAllCourses[Course Code]&amp;tblAllCourses[Type],0),MATCH(J$3,tblAllCourses[[#Headers],[Prerequisite 1]:[Prerequisite 7]],0)))</f>
        <v/>
      </c>
      <c r="K126" s="110"/>
    </row>
    <row r="127" spans="1:11" ht="15.75" customHeight="1" x14ac:dyDescent="0.5">
      <c r="A127" s="44" t="s">
        <v>921</v>
      </c>
      <c r="B127" s="39" t="s">
        <v>1065</v>
      </c>
      <c r="C127" s="45">
        <f>VLOOKUP(A127,tblAllCourses[[Course Code]:[Credits]],3,FALSE)</f>
        <v>3</v>
      </c>
      <c r="D127" s="94" t="str" cm="1">
        <f t="array" ref="D127">IF(INDEX(tblAllCourses[[Prerequisite 1]:[Prerequisite 7]],MATCH($A127&amp;"Bus Elec",tblAllCourses[Course Code]&amp;tblAllCourses[Type],0),MATCH(D$3,tblAllCourses[[#Headers],[Prerequisite 1]:[Prerequisite 7]],0))=0,"",INDEX(tblAllCourses[[Prerequisite 1]:[Prerequisite 7]],MATCH($A127&amp;"Bus Elec",tblAllCourses[Course Code]&amp;tblAllCourses[Type],0),MATCH(D$3,tblAllCourses[[#Headers],[Prerequisite 1]:[Prerequisite 7]],0)))</f>
        <v/>
      </c>
      <c r="E127" s="94" t="str" cm="1">
        <f t="array" ref="E127">IF(INDEX(tblAllCourses[[Prerequisite 1]:[Prerequisite 7]],MATCH($A127&amp;"Bus Elec",tblAllCourses[Course Code]&amp;tblAllCourses[Type],0),MATCH(E$3,tblAllCourses[[#Headers],[Prerequisite 1]:[Prerequisite 7]],0))=0,"",INDEX(tblAllCourses[[Prerequisite 1]:[Prerequisite 7]],MATCH($A127&amp;"Bus Elec",tblAllCourses[Course Code]&amp;tblAllCourses[Type],0),MATCH(E$3,tblAllCourses[[#Headers],[Prerequisite 1]:[Prerequisite 7]],0)))</f>
        <v/>
      </c>
      <c r="F127" s="94" t="str" cm="1">
        <f t="array" ref="F127">IF(INDEX(tblAllCourses[[Prerequisite 1]:[Prerequisite 7]],MATCH($A127&amp;"Bus Elec",tblAllCourses[Course Code]&amp;tblAllCourses[Type],0),MATCH(F$3,tblAllCourses[[#Headers],[Prerequisite 1]:[Prerequisite 7]],0))=0,"",INDEX(tblAllCourses[[Prerequisite 1]:[Prerequisite 7]],MATCH($A127&amp;"Bus Elec",tblAllCourses[Course Code]&amp;tblAllCourses[Type],0),MATCH(F$3,tblAllCourses[[#Headers],[Prerequisite 1]:[Prerequisite 7]],0)))</f>
        <v/>
      </c>
      <c r="G127" s="94" t="str" cm="1">
        <f t="array" ref="G127">IF(INDEX(tblAllCourses[[Prerequisite 1]:[Prerequisite 7]],MATCH($A127&amp;"Bus Elec",tblAllCourses[Course Code]&amp;tblAllCourses[Type],0),MATCH(G$3,tblAllCourses[[#Headers],[Prerequisite 1]:[Prerequisite 7]],0))=0,"",INDEX(tblAllCourses[[Prerequisite 1]:[Prerequisite 7]],MATCH($A127&amp;"Bus Elec",tblAllCourses[Course Code]&amp;tblAllCourses[Type],0),MATCH(G$3,tblAllCourses[[#Headers],[Prerequisite 1]:[Prerequisite 7]],0)))</f>
        <v/>
      </c>
      <c r="H127" s="94" t="str" cm="1">
        <f t="array" ref="H127">IF(INDEX(tblAllCourses[[Prerequisite 1]:[Prerequisite 7]],MATCH($A127&amp;"Bus Elec",tblAllCourses[Course Code]&amp;tblAllCourses[Type],0),MATCH(H$3,tblAllCourses[[#Headers],[Prerequisite 1]:[Prerequisite 7]],0))=0,"",INDEX(tblAllCourses[[Prerequisite 1]:[Prerequisite 7]],MATCH($A127&amp;"Bus Elec",tblAllCourses[Course Code]&amp;tblAllCourses[Type],0),MATCH(H$3,tblAllCourses[[#Headers],[Prerequisite 1]:[Prerequisite 7]],0)))</f>
        <v/>
      </c>
      <c r="I127" s="94" t="str" cm="1">
        <f t="array" ref="I127">IF(INDEX(tblAllCourses[[Prerequisite 1]:[Prerequisite 7]],MATCH($A127&amp;"Bus Elec",tblAllCourses[Course Code]&amp;tblAllCourses[Type],0),MATCH(I$3,tblAllCourses[[#Headers],[Prerequisite 1]:[Prerequisite 7]],0))=0,"",INDEX(tblAllCourses[[Prerequisite 1]:[Prerequisite 7]],MATCH($A127&amp;"Bus Elec",tblAllCourses[Course Code]&amp;tblAllCourses[Type],0),MATCH(I$3,tblAllCourses[[#Headers],[Prerequisite 1]:[Prerequisite 7]],0)))</f>
        <v/>
      </c>
      <c r="J127" s="94" t="str" cm="1">
        <f t="array" ref="J127">IF(INDEX(tblAllCourses[[Prerequisite 1]:[Prerequisite 7]],MATCH($A127&amp;"Bus Elec",tblAllCourses[Course Code]&amp;tblAllCourses[Type],0),MATCH(J$3,tblAllCourses[[#Headers],[Prerequisite 1]:[Prerequisite 7]],0))=0,"",INDEX(tblAllCourses[[Prerequisite 1]:[Prerequisite 7]],MATCH($A127&amp;"Bus Elec",tblAllCourses[Course Code]&amp;tblAllCourses[Type],0),MATCH(J$3,tblAllCourses[[#Headers],[Prerequisite 1]:[Prerequisite 7]],0)))</f>
        <v/>
      </c>
      <c r="K127" s="110"/>
    </row>
    <row r="128" spans="1:11" ht="15.75" customHeight="1" x14ac:dyDescent="0.5">
      <c r="A128" s="44" t="s">
        <v>922</v>
      </c>
      <c r="B128" s="39" t="s">
        <v>1066</v>
      </c>
      <c r="C128" s="45">
        <f>VLOOKUP(A128,tblAllCourses[[Course Code]:[Credits]],3,FALSE)</f>
        <v>3</v>
      </c>
      <c r="D128" s="94" t="str" cm="1">
        <f t="array" ref="D128">IF(INDEX(tblAllCourses[[Prerequisite 1]:[Prerequisite 7]],MATCH($A128&amp;"Bus Elec",tblAllCourses[Course Code]&amp;tblAllCourses[Type],0),MATCH(D$3,tblAllCourses[[#Headers],[Prerequisite 1]:[Prerequisite 7]],0))=0,"",INDEX(tblAllCourses[[Prerequisite 1]:[Prerequisite 7]],MATCH($A128&amp;"Bus Elec",tblAllCourses[Course Code]&amp;tblAllCourses[Type],0),MATCH(D$3,tblAllCourses[[#Headers],[Prerequisite 1]:[Prerequisite 7]],0)))</f>
        <v/>
      </c>
      <c r="E128" s="94" t="str" cm="1">
        <f t="array" ref="E128">IF(INDEX(tblAllCourses[[Prerequisite 1]:[Prerequisite 7]],MATCH($A128&amp;"Bus Elec",tblAllCourses[Course Code]&amp;tblAllCourses[Type],0),MATCH(E$3,tblAllCourses[[#Headers],[Prerequisite 1]:[Prerequisite 7]],0))=0,"",INDEX(tblAllCourses[[Prerequisite 1]:[Prerequisite 7]],MATCH($A128&amp;"Bus Elec",tblAllCourses[Course Code]&amp;tblAllCourses[Type],0),MATCH(E$3,tblAllCourses[[#Headers],[Prerequisite 1]:[Prerequisite 7]],0)))</f>
        <v/>
      </c>
      <c r="F128" s="94" t="str" cm="1">
        <f t="array" ref="F128">IF(INDEX(tblAllCourses[[Prerequisite 1]:[Prerequisite 7]],MATCH($A128&amp;"Bus Elec",tblAllCourses[Course Code]&amp;tblAllCourses[Type],0),MATCH(F$3,tblAllCourses[[#Headers],[Prerequisite 1]:[Prerequisite 7]],0))=0,"",INDEX(tblAllCourses[[Prerequisite 1]:[Prerequisite 7]],MATCH($A128&amp;"Bus Elec",tblAllCourses[Course Code]&amp;tblAllCourses[Type],0),MATCH(F$3,tblAllCourses[[#Headers],[Prerequisite 1]:[Prerequisite 7]],0)))</f>
        <v/>
      </c>
      <c r="G128" s="94" t="str" cm="1">
        <f t="array" ref="G128">IF(INDEX(tblAllCourses[[Prerequisite 1]:[Prerequisite 7]],MATCH($A128&amp;"Bus Elec",tblAllCourses[Course Code]&amp;tblAllCourses[Type],0),MATCH(G$3,tblAllCourses[[#Headers],[Prerequisite 1]:[Prerequisite 7]],0))=0,"",INDEX(tblAllCourses[[Prerequisite 1]:[Prerequisite 7]],MATCH($A128&amp;"Bus Elec",tblAllCourses[Course Code]&amp;tblAllCourses[Type],0),MATCH(G$3,tblAllCourses[[#Headers],[Prerequisite 1]:[Prerequisite 7]],0)))</f>
        <v/>
      </c>
      <c r="H128" s="94" t="str" cm="1">
        <f t="array" ref="H128">IF(INDEX(tblAllCourses[[Prerequisite 1]:[Prerequisite 7]],MATCH($A128&amp;"Bus Elec",tblAllCourses[Course Code]&amp;tblAllCourses[Type],0),MATCH(H$3,tblAllCourses[[#Headers],[Prerequisite 1]:[Prerequisite 7]],0))=0,"",INDEX(tblAllCourses[[Prerequisite 1]:[Prerequisite 7]],MATCH($A128&amp;"Bus Elec",tblAllCourses[Course Code]&amp;tblAllCourses[Type],0),MATCH(H$3,tblAllCourses[[#Headers],[Prerequisite 1]:[Prerequisite 7]],0)))</f>
        <v/>
      </c>
      <c r="I128" s="94" t="str" cm="1">
        <f t="array" ref="I128">IF(INDEX(tblAllCourses[[Prerequisite 1]:[Prerequisite 7]],MATCH($A128&amp;"Bus Elec",tblAllCourses[Course Code]&amp;tblAllCourses[Type],0),MATCH(I$3,tblAllCourses[[#Headers],[Prerequisite 1]:[Prerequisite 7]],0))=0,"",INDEX(tblAllCourses[[Prerequisite 1]:[Prerequisite 7]],MATCH($A128&amp;"Bus Elec",tblAllCourses[Course Code]&amp;tblAllCourses[Type],0),MATCH(I$3,tblAllCourses[[#Headers],[Prerequisite 1]:[Prerequisite 7]],0)))</f>
        <v/>
      </c>
      <c r="J128" s="94" t="str" cm="1">
        <f t="array" ref="J128">IF(INDEX(tblAllCourses[[Prerequisite 1]:[Prerequisite 7]],MATCH($A128&amp;"Bus Elec",tblAllCourses[Course Code]&amp;tblAllCourses[Type],0),MATCH(J$3,tblAllCourses[[#Headers],[Prerequisite 1]:[Prerequisite 7]],0))=0,"",INDEX(tblAllCourses[[Prerequisite 1]:[Prerequisite 7]],MATCH($A128&amp;"Bus Elec",tblAllCourses[Course Code]&amp;tblAllCourses[Type],0),MATCH(J$3,tblAllCourses[[#Headers],[Prerequisite 1]:[Prerequisite 7]],0)))</f>
        <v/>
      </c>
      <c r="K128" s="110"/>
    </row>
    <row r="129" spans="1:11" ht="15.75" customHeight="1" x14ac:dyDescent="0.5">
      <c r="A129" s="44" t="s">
        <v>923</v>
      </c>
      <c r="B129" s="39" t="s">
        <v>1067</v>
      </c>
      <c r="C129" s="45">
        <f>VLOOKUP(A129,tblAllCourses[[Course Code]:[Credits]],3,FALSE)</f>
        <v>3</v>
      </c>
      <c r="D129" s="94" t="str" cm="1">
        <f t="array" ref="D129">IF(INDEX(tblAllCourses[[Prerequisite 1]:[Prerequisite 7]],MATCH($A129&amp;"Bus Elec",tblAllCourses[Course Code]&amp;tblAllCourses[Type],0),MATCH(D$3,tblAllCourses[[#Headers],[Prerequisite 1]:[Prerequisite 7]],0))=0,"",INDEX(tblAllCourses[[Prerequisite 1]:[Prerequisite 7]],MATCH($A129&amp;"Bus Elec",tblAllCourses[Course Code]&amp;tblAllCourses[Type],0),MATCH(D$3,tblAllCourses[[#Headers],[Prerequisite 1]:[Prerequisite 7]],0)))</f>
        <v/>
      </c>
      <c r="E129" s="94" t="str" cm="1">
        <f t="array" ref="E129">IF(INDEX(tblAllCourses[[Prerequisite 1]:[Prerequisite 7]],MATCH($A129&amp;"Bus Elec",tblAllCourses[Course Code]&amp;tblAllCourses[Type],0),MATCH(E$3,tblAllCourses[[#Headers],[Prerequisite 1]:[Prerequisite 7]],0))=0,"",INDEX(tblAllCourses[[Prerequisite 1]:[Prerequisite 7]],MATCH($A129&amp;"Bus Elec",tblAllCourses[Course Code]&amp;tblAllCourses[Type],0),MATCH(E$3,tblAllCourses[[#Headers],[Prerequisite 1]:[Prerequisite 7]],0)))</f>
        <v/>
      </c>
      <c r="F129" s="94" t="str" cm="1">
        <f t="array" ref="F129">IF(INDEX(tblAllCourses[[Prerequisite 1]:[Prerequisite 7]],MATCH($A129&amp;"Bus Elec",tblAllCourses[Course Code]&amp;tblAllCourses[Type],0),MATCH(F$3,tblAllCourses[[#Headers],[Prerequisite 1]:[Prerequisite 7]],0))=0,"",INDEX(tblAllCourses[[Prerequisite 1]:[Prerequisite 7]],MATCH($A129&amp;"Bus Elec",tblAllCourses[Course Code]&amp;tblAllCourses[Type],0),MATCH(F$3,tblAllCourses[[#Headers],[Prerequisite 1]:[Prerequisite 7]],0)))</f>
        <v/>
      </c>
      <c r="G129" s="94" t="str" cm="1">
        <f t="array" ref="G129">IF(INDEX(tblAllCourses[[Prerequisite 1]:[Prerequisite 7]],MATCH($A129&amp;"Bus Elec",tblAllCourses[Course Code]&amp;tblAllCourses[Type],0),MATCH(G$3,tblAllCourses[[#Headers],[Prerequisite 1]:[Prerequisite 7]],0))=0,"",INDEX(tblAllCourses[[Prerequisite 1]:[Prerequisite 7]],MATCH($A129&amp;"Bus Elec",tblAllCourses[Course Code]&amp;tblAllCourses[Type],0),MATCH(G$3,tblAllCourses[[#Headers],[Prerequisite 1]:[Prerequisite 7]],0)))</f>
        <v/>
      </c>
      <c r="H129" s="94" t="str" cm="1">
        <f t="array" ref="H129">IF(INDEX(tblAllCourses[[Prerequisite 1]:[Prerequisite 7]],MATCH($A129&amp;"Bus Elec",tblAllCourses[Course Code]&amp;tblAllCourses[Type],0),MATCH(H$3,tblAllCourses[[#Headers],[Prerequisite 1]:[Prerequisite 7]],0))=0,"",INDEX(tblAllCourses[[Prerequisite 1]:[Prerequisite 7]],MATCH($A129&amp;"Bus Elec",tblAllCourses[Course Code]&amp;tblAllCourses[Type],0),MATCH(H$3,tblAllCourses[[#Headers],[Prerequisite 1]:[Prerequisite 7]],0)))</f>
        <v/>
      </c>
      <c r="I129" s="94" t="str" cm="1">
        <f t="array" ref="I129">IF(INDEX(tblAllCourses[[Prerequisite 1]:[Prerequisite 7]],MATCH($A129&amp;"Bus Elec",tblAllCourses[Course Code]&amp;tblAllCourses[Type],0),MATCH(I$3,tblAllCourses[[#Headers],[Prerequisite 1]:[Prerequisite 7]],0))=0,"",INDEX(tblAllCourses[[Prerequisite 1]:[Prerequisite 7]],MATCH($A129&amp;"Bus Elec",tblAllCourses[Course Code]&amp;tblAllCourses[Type],0),MATCH(I$3,tblAllCourses[[#Headers],[Prerequisite 1]:[Prerequisite 7]],0)))</f>
        <v/>
      </c>
      <c r="J129" s="94" t="str" cm="1">
        <f t="array" ref="J129">IF(INDEX(tblAllCourses[[Prerequisite 1]:[Prerequisite 7]],MATCH($A129&amp;"Bus Elec",tblAllCourses[Course Code]&amp;tblAllCourses[Type],0),MATCH(J$3,tblAllCourses[[#Headers],[Prerequisite 1]:[Prerequisite 7]],0))=0,"",INDEX(tblAllCourses[[Prerequisite 1]:[Prerequisite 7]],MATCH($A129&amp;"Bus Elec",tblAllCourses[Course Code]&amp;tblAllCourses[Type],0),MATCH(J$3,tblAllCourses[[#Headers],[Prerequisite 1]:[Prerequisite 7]],0)))</f>
        <v/>
      </c>
      <c r="K129" s="110"/>
    </row>
    <row r="130" spans="1:11" ht="15.75" customHeight="1" x14ac:dyDescent="0.5">
      <c r="A130" s="44" t="s">
        <v>924</v>
      </c>
      <c r="B130" s="39" t="s">
        <v>1068</v>
      </c>
      <c r="C130" s="45">
        <f>VLOOKUP(A130,tblAllCourses[[Course Code]:[Credits]],3,FALSE)</f>
        <v>3</v>
      </c>
      <c r="D130" s="94" t="str" cm="1">
        <f t="array" ref="D130">IF(INDEX(tblAllCourses[[Prerequisite 1]:[Prerequisite 7]],MATCH($A130&amp;"Bus Elec",tblAllCourses[Course Code]&amp;tblAllCourses[Type],0),MATCH(D$3,tblAllCourses[[#Headers],[Prerequisite 1]:[Prerequisite 7]],0))=0,"",INDEX(tblAllCourses[[Prerequisite 1]:[Prerequisite 7]],MATCH($A130&amp;"Bus Elec",tblAllCourses[Course Code]&amp;tblAllCourses[Type],0),MATCH(D$3,tblAllCourses[[#Headers],[Prerequisite 1]:[Prerequisite 7]],0)))</f>
        <v/>
      </c>
      <c r="E130" s="94" t="str" cm="1">
        <f t="array" ref="E130">IF(INDEX(tblAllCourses[[Prerequisite 1]:[Prerequisite 7]],MATCH($A130&amp;"Bus Elec",tblAllCourses[Course Code]&amp;tblAllCourses[Type],0),MATCH(E$3,tblAllCourses[[#Headers],[Prerequisite 1]:[Prerequisite 7]],0))=0,"",INDEX(tblAllCourses[[Prerequisite 1]:[Prerequisite 7]],MATCH($A130&amp;"Bus Elec",tblAllCourses[Course Code]&amp;tblAllCourses[Type],0),MATCH(E$3,tblAllCourses[[#Headers],[Prerequisite 1]:[Prerequisite 7]],0)))</f>
        <v/>
      </c>
      <c r="F130" s="94" t="str" cm="1">
        <f t="array" ref="F130">IF(INDEX(tblAllCourses[[Prerequisite 1]:[Prerequisite 7]],MATCH($A130&amp;"Bus Elec",tblAllCourses[Course Code]&amp;tblAllCourses[Type],0),MATCH(F$3,tblAllCourses[[#Headers],[Prerequisite 1]:[Prerequisite 7]],0))=0,"",INDEX(tblAllCourses[[Prerequisite 1]:[Prerequisite 7]],MATCH($A130&amp;"Bus Elec",tblAllCourses[Course Code]&amp;tblAllCourses[Type],0),MATCH(F$3,tblAllCourses[[#Headers],[Prerequisite 1]:[Prerequisite 7]],0)))</f>
        <v/>
      </c>
      <c r="G130" s="94" t="str" cm="1">
        <f t="array" ref="G130">IF(INDEX(tblAllCourses[[Prerequisite 1]:[Prerequisite 7]],MATCH($A130&amp;"Bus Elec",tblAllCourses[Course Code]&amp;tblAllCourses[Type],0),MATCH(G$3,tblAllCourses[[#Headers],[Prerequisite 1]:[Prerequisite 7]],0))=0,"",INDEX(tblAllCourses[[Prerequisite 1]:[Prerequisite 7]],MATCH($A130&amp;"Bus Elec",tblAllCourses[Course Code]&amp;tblAllCourses[Type],0),MATCH(G$3,tblAllCourses[[#Headers],[Prerequisite 1]:[Prerequisite 7]],0)))</f>
        <v/>
      </c>
      <c r="H130" s="94" t="str" cm="1">
        <f t="array" ref="H130">IF(INDEX(tblAllCourses[[Prerequisite 1]:[Prerequisite 7]],MATCH($A130&amp;"Bus Elec",tblAllCourses[Course Code]&amp;tblAllCourses[Type],0),MATCH(H$3,tblAllCourses[[#Headers],[Prerequisite 1]:[Prerequisite 7]],0))=0,"",INDEX(tblAllCourses[[Prerequisite 1]:[Prerequisite 7]],MATCH($A130&amp;"Bus Elec",tblAllCourses[Course Code]&amp;tblAllCourses[Type],0),MATCH(H$3,tblAllCourses[[#Headers],[Prerequisite 1]:[Prerequisite 7]],0)))</f>
        <v/>
      </c>
      <c r="I130" s="94" t="str" cm="1">
        <f t="array" ref="I130">IF(INDEX(tblAllCourses[[Prerequisite 1]:[Prerequisite 7]],MATCH($A130&amp;"Bus Elec",tblAllCourses[Course Code]&amp;tblAllCourses[Type],0),MATCH(I$3,tblAllCourses[[#Headers],[Prerequisite 1]:[Prerequisite 7]],0))=0,"",INDEX(tblAllCourses[[Prerequisite 1]:[Prerequisite 7]],MATCH($A130&amp;"Bus Elec",tblAllCourses[Course Code]&amp;tblAllCourses[Type],0),MATCH(I$3,tblAllCourses[[#Headers],[Prerequisite 1]:[Prerequisite 7]],0)))</f>
        <v/>
      </c>
      <c r="J130" s="94" t="str" cm="1">
        <f t="array" ref="J130">IF(INDEX(tblAllCourses[[Prerequisite 1]:[Prerequisite 7]],MATCH($A130&amp;"Bus Elec",tblAllCourses[Course Code]&amp;tblAllCourses[Type],0),MATCH(J$3,tblAllCourses[[#Headers],[Prerequisite 1]:[Prerequisite 7]],0))=0,"",INDEX(tblAllCourses[[Prerequisite 1]:[Prerequisite 7]],MATCH($A130&amp;"Bus Elec",tblAllCourses[Course Code]&amp;tblAllCourses[Type],0),MATCH(J$3,tblAllCourses[[#Headers],[Prerequisite 1]:[Prerequisite 7]],0)))</f>
        <v/>
      </c>
      <c r="K130" s="110"/>
    </row>
    <row r="131" spans="1:11" ht="15.75" customHeight="1" x14ac:dyDescent="0.5">
      <c r="A131" s="44" t="s">
        <v>925</v>
      </c>
      <c r="B131" s="39" t="s">
        <v>1069</v>
      </c>
      <c r="C131" s="45">
        <f>VLOOKUP(A131,tblAllCourses[[Course Code]:[Credits]],3,FALSE)</f>
        <v>3</v>
      </c>
      <c r="D131" s="94" t="str" cm="1">
        <f t="array" ref="D131">IF(INDEX(tblAllCourses[[Prerequisite 1]:[Prerequisite 7]],MATCH($A131&amp;"Bus Elec",tblAllCourses[Course Code]&amp;tblAllCourses[Type],0),MATCH(D$3,tblAllCourses[[#Headers],[Prerequisite 1]:[Prerequisite 7]],0))=0,"",INDEX(tblAllCourses[[Prerequisite 1]:[Prerequisite 7]],MATCH($A131&amp;"Bus Elec",tblAllCourses[Course Code]&amp;tblAllCourses[Type],0),MATCH(D$3,tblAllCourses[[#Headers],[Prerequisite 1]:[Prerequisite 7]],0)))</f>
        <v/>
      </c>
      <c r="E131" s="94" t="str" cm="1">
        <f t="array" ref="E131">IF(INDEX(tblAllCourses[[Prerequisite 1]:[Prerequisite 7]],MATCH($A131&amp;"Bus Elec",tblAllCourses[Course Code]&amp;tblAllCourses[Type],0),MATCH(E$3,tblAllCourses[[#Headers],[Prerequisite 1]:[Prerequisite 7]],0))=0,"",INDEX(tblAllCourses[[Prerequisite 1]:[Prerequisite 7]],MATCH($A131&amp;"Bus Elec",tblAllCourses[Course Code]&amp;tblAllCourses[Type],0),MATCH(E$3,tblAllCourses[[#Headers],[Prerequisite 1]:[Prerequisite 7]],0)))</f>
        <v/>
      </c>
      <c r="F131" s="94" t="str" cm="1">
        <f t="array" ref="F131">IF(INDEX(tblAllCourses[[Prerequisite 1]:[Prerequisite 7]],MATCH($A131&amp;"Bus Elec",tblAllCourses[Course Code]&amp;tblAllCourses[Type],0),MATCH(F$3,tblAllCourses[[#Headers],[Prerequisite 1]:[Prerequisite 7]],0))=0,"",INDEX(tblAllCourses[[Prerequisite 1]:[Prerequisite 7]],MATCH($A131&amp;"Bus Elec",tblAllCourses[Course Code]&amp;tblAllCourses[Type],0),MATCH(F$3,tblAllCourses[[#Headers],[Prerequisite 1]:[Prerequisite 7]],0)))</f>
        <v/>
      </c>
      <c r="G131" s="94" t="str" cm="1">
        <f t="array" ref="G131">IF(INDEX(tblAllCourses[[Prerequisite 1]:[Prerequisite 7]],MATCH($A131&amp;"Bus Elec",tblAllCourses[Course Code]&amp;tblAllCourses[Type],0),MATCH(G$3,tblAllCourses[[#Headers],[Prerequisite 1]:[Prerequisite 7]],0))=0,"",INDEX(tblAllCourses[[Prerequisite 1]:[Prerequisite 7]],MATCH($A131&amp;"Bus Elec",tblAllCourses[Course Code]&amp;tblAllCourses[Type],0),MATCH(G$3,tblAllCourses[[#Headers],[Prerequisite 1]:[Prerequisite 7]],0)))</f>
        <v/>
      </c>
      <c r="H131" s="94" t="str" cm="1">
        <f t="array" ref="H131">IF(INDEX(tblAllCourses[[Prerequisite 1]:[Prerequisite 7]],MATCH($A131&amp;"Bus Elec",tblAllCourses[Course Code]&amp;tblAllCourses[Type],0),MATCH(H$3,tblAllCourses[[#Headers],[Prerequisite 1]:[Prerequisite 7]],0))=0,"",INDEX(tblAllCourses[[Prerequisite 1]:[Prerequisite 7]],MATCH($A131&amp;"Bus Elec",tblAllCourses[Course Code]&amp;tblAllCourses[Type],0),MATCH(H$3,tblAllCourses[[#Headers],[Prerequisite 1]:[Prerequisite 7]],0)))</f>
        <v/>
      </c>
      <c r="I131" s="94" t="str" cm="1">
        <f t="array" ref="I131">IF(INDEX(tblAllCourses[[Prerequisite 1]:[Prerequisite 7]],MATCH($A131&amp;"Bus Elec",tblAllCourses[Course Code]&amp;tblAllCourses[Type],0),MATCH(I$3,tblAllCourses[[#Headers],[Prerequisite 1]:[Prerequisite 7]],0))=0,"",INDEX(tblAllCourses[[Prerequisite 1]:[Prerequisite 7]],MATCH($A131&amp;"Bus Elec",tblAllCourses[Course Code]&amp;tblAllCourses[Type],0),MATCH(I$3,tblAllCourses[[#Headers],[Prerequisite 1]:[Prerequisite 7]],0)))</f>
        <v/>
      </c>
      <c r="J131" s="94" t="str" cm="1">
        <f t="array" ref="J131">IF(INDEX(tblAllCourses[[Prerequisite 1]:[Prerequisite 7]],MATCH($A131&amp;"Bus Elec",tblAllCourses[Course Code]&amp;tblAllCourses[Type],0),MATCH(J$3,tblAllCourses[[#Headers],[Prerequisite 1]:[Prerequisite 7]],0))=0,"",INDEX(tblAllCourses[[Prerequisite 1]:[Prerequisite 7]],MATCH($A131&amp;"Bus Elec",tblAllCourses[Course Code]&amp;tblAllCourses[Type],0),MATCH(J$3,tblAllCourses[[#Headers],[Prerequisite 1]:[Prerequisite 7]],0)))</f>
        <v/>
      </c>
      <c r="K131" s="110"/>
    </row>
    <row r="132" spans="1:11" ht="15.75" customHeight="1" x14ac:dyDescent="0.5">
      <c r="A132" s="44" t="s">
        <v>926</v>
      </c>
      <c r="B132" s="39" t="s">
        <v>1070</v>
      </c>
      <c r="C132" s="45">
        <f>VLOOKUP(A132,tblAllCourses[[Course Code]:[Credits]],3,FALSE)</f>
        <v>3</v>
      </c>
      <c r="D132" s="94" t="str" cm="1">
        <f t="array" ref="D132">IF(INDEX(tblAllCourses[[Prerequisite 1]:[Prerequisite 7]],MATCH($A132&amp;"Bus Elec",tblAllCourses[Course Code]&amp;tblAllCourses[Type],0),MATCH(D$3,tblAllCourses[[#Headers],[Prerequisite 1]:[Prerequisite 7]],0))=0,"",INDEX(tblAllCourses[[Prerequisite 1]:[Prerequisite 7]],MATCH($A132&amp;"Bus Elec",tblAllCourses[Course Code]&amp;tblAllCourses[Type],0),MATCH(D$3,tblAllCourses[[#Headers],[Prerequisite 1]:[Prerequisite 7]],0)))</f>
        <v/>
      </c>
      <c r="E132" s="94" t="str" cm="1">
        <f t="array" ref="E132">IF(INDEX(tblAllCourses[[Prerequisite 1]:[Prerequisite 7]],MATCH($A132&amp;"Bus Elec",tblAllCourses[Course Code]&amp;tblAllCourses[Type],0),MATCH(E$3,tblAllCourses[[#Headers],[Prerequisite 1]:[Prerequisite 7]],0))=0,"",INDEX(tblAllCourses[[Prerequisite 1]:[Prerequisite 7]],MATCH($A132&amp;"Bus Elec",tblAllCourses[Course Code]&amp;tblAllCourses[Type],0),MATCH(E$3,tblAllCourses[[#Headers],[Prerequisite 1]:[Prerequisite 7]],0)))</f>
        <v/>
      </c>
      <c r="F132" s="94" t="str" cm="1">
        <f t="array" ref="F132">IF(INDEX(tblAllCourses[[Prerequisite 1]:[Prerequisite 7]],MATCH($A132&amp;"Bus Elec",tblAllCourses[Course Code]&amp;tblAllCourses[Type],0),MATCH(F$3,tblAllCourses[[#Headers],[Prerequisite 1]:[Prerequisite 7]],0))=0,"",INDEX(tblAllCourses[[Prerequisite 1]:[Prerequisite 7]],MATCH($A132&amp;"Bus Elec",tblAllCourses[Course Code]&amp;tblAllCourses[Type],0),MATCH(F$3,tblAllCourses[[#Headers],[Prerequisite 1]:[Prerequisite 7]],0)))</f>
        <v/>
      </c>
      <c r="G132" s="94" t="str" cm="1">
        <f t="array" ref="G132">IF(INDEX(tblAllCourses[[Prerequisite 1]:[Prerequisite 7]],MATCH($A132&amp;"Bus Elec",tblAllCourses[Course Code]&amp;tblAllCourses[Type],0),MATCH(G$3,tblAllCourses[[#Headers],[Prerequisite 1]:[Prerequisite 7]],0))=0,"",INDEX(tblAllCourses[[Prerequisite 1]:[Prerequisite 7]],MATCH($A132&amp;"Bus Elec",tblAllCourses[Course Code]&amp;tblAllCourses[Type],0),MATCH(G$3,tblAllCourses[[#Headers],[Prerequisite 1]:[Prerequisite 7]],0)))</f>
        <v/>
      </c>
      <c r="H132" s="94" t="str" cm="1">
        <f t="array" ref="H132">IF(INDEX(tblAllCourses[[Prerequisite 1]:[Prerequisite 7]],MATCH($A132&amp;"Bus Elec",tblAllCourses[Course Code]&amp;tblAllCourses[Type],0),MATCH(H$3,tblAllCourses[[#Headers],[Prerequisite 1]:[Prerequisite 7]],0))=0,"",INDEX(tblAllCourses[[Prerequisite 1]:[Prerequisite 7]],MATCH($A132&amp;"Bus Elec",tblAllCourses[Course Code]&amp;tblAllCourses[Type],0),MATCH(H$3,tblAllCourses[[#Headers],[Prerequisite 1]:[Prerequisite 7]],0)))</f>
        <v/>
      </c>
      <c r="I132" s="94" t="str" cm="1">
        <f t="array" ref="I132">IF(INDEX(tblAllCourses[[Prerequisite 1]:[Prerequisite 7]],MATCH($A132&amp;"Bus Elec",tblAllCourses[Course Code]&amp;tblAllCourses[Type],0),MATCH(I$3,tblAllCourses[[#Headers],[Prerequisite 1]:[Prerequisite 7]],0))=0,"",INDEX(tblAllCourses[[Prerequisite 1]:[Prerequisite 7]],MATCH($A132&amp;"Bus Elec",tblAllCourses[Course Code]&amp;tblAllCourses[Type],0),MATCH(I$3,tblAllCourses[[#Headers],[Prerequisite 1]:[Prerequisite 7]],0)))</f>
        <v/>
      </c>
      <c r="J132" s="94" t="str" cm="1">
        <f t="array" ref="J132">IF(INDEX(tblAllCourses[[Prerequisite 1]:[Prerequisite 7]],MATCH($A132&amp;"Bus Elec",tblAllCourses[Course Code]&amp;tblAllCourses[Type],0),MATCH(J$3,tblAllCourses[[#Headers],[Prerequisite 1]:[Prerequisite 7]],0))=0,"",INDEX(tblAllCourses[[Prerequisite 1]:[Prerequisite 7]],MATCH($A132&amp;"Bus Elec",tblAllCourses[Course Code]&amp;tblAllCourses[Type],0),MATCH(J$3,tblAllCourses[[#Headers],[Prerequisite 1]:[Prerequisite 7]],0)))</f>
        <v/>
      </c>
      <c r="K132" s="110"/>
    </row>
    <row r="133" spans="1:11" ht="15.75" customHeight="1" x14ac:dyDescent="0.5">
      <c r="A133" s="44" t="s">
        <v>927</v>
      </c>
      <c r="B133" s="39" t="s">
        <v>1071</v>
      </c>
      <c r="C133" s="45">
        <f>VLOOKUP(A133,tblAllCourses[[Course Code]:[Credits]],3,FALSE)</f>
        <v>3</v>
      </c>
      <c r="D133" s="94" t="str" cm="1">
        <f t="array" ref="D133">IF(INDEX(tblAllCourses[[Prerequisite 1]:[Prerequisite 7]],MATCH($A133&amp;"Bus Elec",tblAllCourses[Course Code]&amp;tblAllCourses[Type],0),MATCH(D$3,tblAllCourses[[#Headers],[Prerequisite 1]:[Prerequisite 7]],0))=0,"",INDEX(tblAllCourses[[Prerequisite 1]:[Prerequisite 7]],MATCH($A133&amp;"Bus Elec",tblAllCourses[Course Code]&amp;tblAllCourses[Type],0),MATCH(D$3,tblAllCourses[[#Headers],[Prerequisite 1]:[Prerequisite 7]],0)))</f>
        <v/>
      </c>
      <c r="E133" s="94" t="str" cm="1">
        <f t="array" ref="E133">IF(INDEX(tblAllCourses[[Prerequisite 1]:[Prerequisite 7]],MATCH($A133&amp;"Bus Elec",tblAllCourses[Course Code]&amp;tblAllCourses[Type],0),MATCH(E$3,tblAllCourses[[#Headers],[Prerequisite 1]:[Prerequisite 7]],0))=0,"",INDEX(tblAllCourses[[Prerequisite 1]:[Prerequisite 7]],MATCH($A133&amp;"Bus Elec",tblAllCourses[Course Code]&amp;tblAllCourses[Type],0),MATCH(E$3,tblAllCourses[[#Headers],[Prerequisite 1]:[Prerequisite 7]],0)))</f>
        <v/>
      </c>
      <c r="F133" s="94" t="str" cm="1">
        <f t="array" ref="F133">IF(INDEX(tblAllCourses[[Prerequisite 1]:[Prerequisite 7]],MATCH($A133&amp;"Bus Elec",tblAllCourses[Course Code]&amp;tblAllCourses[Type],0),MATCH(F$3,tblAllCourses[[#Headers],[Prerequisite 1]:[Prerequisite 7]],0))=0,"",INDEX(tblAllCourses[[Prerequisite 1]:[Prerequisite 7]],MATCH($A133&amp;"Bus Elec",tblAllCourses[Course Code]&amp;tblAllCourses[Type],0),MATCH(F$3,tblAllCourses[[#Headers],[Prerequisite 1]:[Prerequisite 7]],0)))</f>
        <v/>
      </c>
      <c r="G133" s="94" t="str" cm="1">
        <f t="array" ref="G133">IF(INDEX(tblAllCourses[[Prerequisite 1]:[Prerequisite 7]],MATCH($A133&amp;"Bus Elec",tblAllCourses[Course Code]&amp;tblAllCourses[Type],0),MATCH(G$3,tblAllCourses[[#Headers],[Prerequisite 1]:[Prerequisite 7]],0))=0,"",INDEX(tblAllCourses[[Prerequisite 1]:[Prerequisite 7]],MATCH($A133&amp;"Bus Elec",tblAllCourses[Course Code]&amp;tblAllCourses[Type],0),MATCH(G$3,tblAllCourses[[#Headers],[Prerequisite 1]:[Prerequisite 7]],0)))</f>
        <v/>
      </c>
      <c r="H133" s="94" t="str" cm="1">
        <f t="array" ref="H133">IF(INDEX(tblAllCourses[[Prerequisite 1]:[Prerequisite 7]],MATCH($A133&amp;"Bus Elec",tblAllCourses[Course Code]&amp;tblAllCourses[Type],0),MATCH(H$3,tblAllCourses[[#Headers],[Prerequisite 1]:[Prerequisite 7]],0))=0,"",INDEX(tblAllCourses[[Prerequisite 1]:[Prerequisite 7]],MATCH($A133&amp;"Bus Elec",tblAllCourses[Course Code]&amp;tblAllCourses[Type],0),MATCH(H$3,tblAllCourses[[#Headers],[Prerequisite 1]:[Prerequisite 7]],0)))</f>
        <v/>
      </c>
      <c r="I133" s="94" t="str" cm="1">
        <f t="array" ref="I133">IF(INDEX(tblAllCourses[[Prerequisite 1]:[Prerequisite 7]],MATCH($A133&amp;"Bus Elec",tblAllCourses[Course Code]&amp;tblAllCourses[Type],0),MATCH(I$3,tblAllCourses[[#Headers],[Prerequisite 1]:[Prerequisite 7]],0))=0,"",INDEX(tblAllCourses[[Prerequisite 1]:[Prerequisite 7]],MATCH($A133&amp;"Bus Elec",tblAllCourses[Course Code]&amp;tblAllCourses[Type],0),MATCH(I$3,tblAllCourses[[#Headers],[Prerequisite 1]:[Prerequisite 7]],0)))</f>
        <v/>
      </c>
      <c r="J133" s="94" t="str" cm="1">
        <f t="array" ref="J133">IF(INDEX(tblAllCourses[[Prerequisite 1]:[Prerequisite 7]],MATCH($A133&amp;"Bus Elec",tblAllCourses[Course Code]&amp;tblAllCourses[Type],0),MATCH(J$3,tblAllCourses[[#Headers],[Prerequisite 1]:[Prerequisite 7]],0))=0,"",INDEX(tblAllCourses[[Prerequisite 1]:[Prerequisite 7]],MATCH($A133&amp;"Bus Elec",tblAllCourses[Course Code]&amp;tblAllCourses[Type],0),MATCH(J$3,tblAllCourses[[#Headers],[Prerequisite 1]:[Prerequisite 7]],0)))</f>
        <v/>
      </c>
      <c r="K133" s="110"/>
    </row>
    <row r="134" spans="1:11" ht="15.75" customHeight="1" x14ac:dyDescent="0.5">
      <c r="A134" s="44" t="s">
        <v>466</v>
      </c>
      <c r="B134" s="39" t="s">
        <v>252</v>
      </c>
      <c r="C134" s="45">
        <f>VLOOKUP(A134,tblAllCourses[[Course Code]:[Credits]],3,FALSE)</f>
        <v>3</v>
      </c>
      <c r="D134" s="94" t="str" cm="1">
        <f t="array" ref="D134">IF(INDEX(tblAllCourses[[Prerequisite 1]:[Prerequisite 7]],MATCH($A134&amp;"Bus Elec",tblAllCourses[Course Code]&amp;tblAllCourses[Type],0),MATCH(D$3,tblAllCourses[[#Headers],[Prerequisite 1]:[Prerequisite 7]],0))=0,"",INDEX(tblAllCourses[[Prerequisite 1]:[Prerequisite 7]],MATCH($A134&amp;"Bus Elec",tblAllCourses[Course Code]&amp;tblAllCourses[Type],0),MATCH(D$3,tblAllCourses[[#Headers],[Prerequisite 1]:[Prerequisite 7]],0)))</f>
        <v/>
      </c>
      <c r="E134" s="94" t="str" cm="1">
        <f t="array" ref="E134">IF(INDEX(tblAllCourses[[Prerequisite 1]:[Prerequisite 7]],MATCH($A134&amp;"Bus Elec",tblAllCourses[Course Code]&amp;tblAllCourses[Type],0),MATCH(E$3,tblAllCourses[[#Headers],[Prerequisite 1]:[Prerequisite 7]],0))=0,"",INDEX(tblAllCourses[[Prerequisite 1]:[Prerequisite 7]],MATCH($A134&amp;"Bus Elec",tblAllCourses[Course Code]&amp;tblAllCourses[Type],0),MATCH(E$3,tblAllCourses[[#Headers],[Prerequisite 1]:[Prerequisite 7]],0)))</f>
        <v/>
      </c>
      <c r="F134" s="94" t="str" cm="1">
        <f t="array" ref="F134">IF(INDEX(tblAllCourses[[Prerequisite 1]:[Prerequisite 7]],MATCH($A134&amp;"Bus Elec",tblAllCourses[Course Code]&amp;tblAllCourses[Type],0),MATCH(F$3,tblAllCourses[[#Headers],[Prerequisite 1]:[Prerequisite 7]],0))=0,"",INDEX(tblAllCourses[[Prerequisite 1]:[Prerequisite 7]],MATCH($A134&amp;"Bus Elec",tblAllCourses[Course Code]&amp;tblAllCourses[Type],0),MATCH(F$3,tblAllCourses[[#Headers],[Prerequisite 1]:[Prerequisite 7]],0)))</f>
        <v/>
      </c>
      <c r="G134" s="94" t="str" cm="1">
        <f t="array" ref="G134">IF(INDEX(tblAllCourses[[Prerequisite 1]:[Prerequisite 7]],MATCH($A134&amp;"Bus Elec",tblAllCourses[Course Code]&amp;tblAllCourses[Type],0),MATCH(G$3,tblAllCourses[[#Headers],[Prerequisite 1]:[Prerequisite 7]],0))=0,"",INDEX(tblAllCourses[[Prerequisite 1]:[Prerequisite 7]],MATCH($A134&amp;"Bus Elec",tblAllCourses[Course Code]&amp;tblAllCourses[Type],0),MATCH(G$3,tblAllCourses[[#Headers],[Prerequisite 1]:[Prerequisite 7]],0)))</f>
        <v/>
      </c>
      <c r="H134" s="94" t="str" cm="1">
        <f t="array" ref="H134">IF(INDEX(tblAllCourses[[Prerequisite 1]:[Prerequisite 7]],MATCH($A134&amp;"Bus Elec",tblAllCourses[Course Code]&amp;tblAllCourses[Type],0),MATCH(H$3,tblAllCourses[[#Headers],[Prerequisite 1]:[Prerequisite 7]],0))=0,"",INDEX(tblAllCourses[[Prerequisite 1]:[Prerequisite 7]],MATCH($A134&amp;"Bus Elec",tblAllCourses[Course Code]&amp;tblAllCourses[Type],0),MATCH(H$3,tblAllCourses[[#Headers],[Prerequisite 1]:[Prerequisite 7]],0)))</f>
        <v/>
      </c>
      <c r="I134" s="94" t="str" cm="1">
        <f t="array" ref="I134">IF(INDEX(tblAllCourses[[Prerequisite 1]:[Prerequisite 7]],MATCH($A134&amp;"Bus Elec",tblAllCourses[Course Code]&amp;tblAllCourses[Type],0),MATCH(I$3,tblAllCourses[[#Headers],[Prerequisite 1]:[Prerequisite 7]],0))=0,"",INDEX(tblAllCourses[[Prerequisite 1]:[Prerequisite 7]],MATCH($A134&amp;"Bus Elec",tblAllCourses[Course Code]&amp;tblAllCourses[Type],0),MATCH(I$3,tblAllCourses[[#Headers],[Prerequisite 1]:[Prerequisite 7]],0)))</f>
        <v/>
      </c>
      <c r="J134" s="94" t="str" cm="1">
        <f t="array" ref="J134">IF(INDEX(tblAllCourses[[Prerequisite 1]:[Prerequisite 7]],MATCH($A134&amp;"Bus Elec",tblAllCourses[Course Code]&amp;tblAllCourses[Type],0),MATCH(J$3,tblAllCourses[[#Headers],[Prerequisite 1]:[Prerequisite 7]],0))=0,"",INDEX(tblAllCourses[[Prerequisite 1]:[Prerequisite 7]],MATCH($A134&amp;"Bus Elec",tblAllCourses[Course Code]&amp;tblAllCourses[Type],0),MATCH(J$3,tblAllCourses[[#Headers],[Prerequisite 1]:[Prerequisite 7]],0)))</f>
        <v/>
      </c>
      <c r="K134" s="110"/>
    </row>
    <row r="135" spans="1:11" ht="15.75" customHeight="1" x14ac:dyDescent="0.5">
      <c r="A135" s="44" t="s">
        <v>467</v>
      </c>
      <c r="B135" s="39" t="s">
        <v>253</v>
      </c>
      <c r="C135" s="45">
        <f>VLOOKUP(A135,tblAllCourses[[Course Code]:[Credits]],3,FALSE)</f>
        <v>3</v>
      </c>
      <c r="D135" s="94" t="str" cm="1">
        <f t="array" ref="D135">IF(INDEX(tblAllCourses[[Prerequisite 1]:[Prerequisite 7]],MATCH($A135&amp;"Bus Elec",tblAllCourses[Course Code]&amp;tblAllCourses[Type],0),MATCH(D$3,tblAllCourses[[#Headers],[Prerequisite 1]:[Prerequisite 7]],0))=0,"",INDEX(tblAllCourses[[Prerequisite 1]:[Prerequisite 7]],MATCH($A135&amp;"Bus Elec",tblAllCourses[Course Code]&amp;tblAllCourses[Type],0),MATCH(D$3,tblAllCourses[[#Headers],[Prerequisite 1]:[Prerequisite 7]],0)))</f>
        <v/>
      </c>
      <c r="E135" s="94" t="str" cm="1">
        <f t="array" ref="E135">IF(INDEX(tblAllCourses[[Prerequisite 1]:[Prerequisite 7]],MATCH($A135&amp;"Bus Elec",tblAllCourses[Course Code]&amp;tblAllCourses[Type],0),MATCH(E$3,tblAllCourses[[#Headers],[Prerequisite 1]:[Prerequisite 7]],0))=0,"",INDEX(tblAllCourses[[Prerequisite 1]:[Prerequisite 7]],MATCH($A135&amp;"Bus Elec",tblAllCourses[Course Code]&amp;tblAllCourses[Type],0),MATCH(E$3,tblAllCourses[[#Headers],[Prerequisite 1]:[Prerequisite 7]],0)))</f>
        <v/>
      </c>
      <c r="F135" s="94" t="str" cm="1">
        <f t="array" ref="F135">IF(INDEX(tblAllCourses[[Prerequisite 1]:[Prerequisite 7]],MATCH($A135&amp;"Bus Elec",tblAllCourses[Course Code]&amp;tblAllCourses[Type],0),MATCH(F$3,tblAllCourses[[#Headers],[Prerequisite 1]:[Prerequisite 7]],0))=0,"",INDEX(tblAllCourses[[Prerequisite 1]:[Prerequisite 7]],MATCH($A135&amp;"Bus Elec",tblAllCourses[Course Code]&amp;tblAllCourses[Type],0),MATCH(F$3,tblAllCourses[[#Headers],[Prerequisite 1]:[Prerequisite 7]],0)))</f>
        <v/>
      </c>
      <c r="G135" s="94" t="str" cm="1">
        <f t="array" ref="G135">IF(INDEX(tblAllCourses[[Prerequisite 1]:[Prerequisite 7]],MATCH($A135&amp;"Bus Elec",tblAllCourses[Course Code]&amp;tblAllCourses[Type],0),MATCH(G$3,tblAllCourses[[#Headers],[Prerequisite 1]:[Prerequisite 7]],0))=0,"",INDEX(tblAllCourses[[Prerequisite 1]:[Prerequisite 7]],MATCH($A135&amp;"Bus Elec",tblAllCourses[Course Code]&amp;tblAllCourses[Type],0),MATCH(G$3,tblAllCourses[[#Headers],[Prerequisite 1]:[Prerequisite 7]],0)))</f>
        <v/>
      </c>
      <c r="H135" s="94" t="str" cm="1">
        <f t="array" ref="H135">IF(INDEX(tblAllCourses[[Prerequisite 1]:[Prerequisite 7]],MATCH($A135&amp;"Bus Elec",tblAllCourses[Course Code]&amp;tblAllCourses[Type],0),MATCH(H$3,tblAllCourses[[#Headers],[Prerequisite 1]:[Prerequisite 7]],0))=0,"",INDEX(tblAllCourses[[Prerequisite 1]:[Prerequisite 7]],MATCH($A135&amp;"Bus Elec",tblAllCourses[Course Code]&amp;tblAllCourses[Type],0),MATCH(H$3,tblAllCourses[[#Headers],[Prerequisite 1]:[Prerequisite 7]],0)))</f>
        <v/>
      </c>
      <c r="I135" s="94" t="str" cm="1">
        <f t="array" ref="I135">IF(INDEX(tblAllCourses[[Prerequisite 1]:[Prerequisite 7]],MATCH($A135&amp;"Bus Elec",tblAllCourses[Course Code]&amp;tblAllCourses[Type],0),MATCH(I$3,tblAllCourses[[#Headers],[Prerequisite 1]:[Prerequisite 7]],0))=0,"",INDEX(tblAllCourses[[Prerequisite 1]:[Prerequisite 7]],MATCH($A135&amp;"Bus Elec",tblAllCourses[Course Code]&amp;tblAllCourses[Type],0),MATCH(I$3,tblAllCourses[[#Headers],[Prerequisite 1]:[Prerequisite 7]],0)))</f>
        <v/>
      </c>
      <c r="J135" s="94" t="str" cm="1">
        <f t="array" ref="J135">IF(INDEX(tblAllCourses[[Prerequisite 1]:[Prerequisite 7]],MATCH($A135&amp;"Bus Elec",tblAllCourses[Course Code]&amp;tblAllCourses[Type],0),MATCH(J$3,tblAllCourses[[#Headers],[Prerequisite 1]:[Prerequisite 7]],0))=0,"",INDEX(tblAllCourses[[Prerequisite 1]:[Prerequisite 7]],MATCH($A135&amp;"Bus Elec",tblAllCourses[Course Code]&amp;tblAllCourses[Type],0),MATCH(J$3,tblAllCourses[[#Headers],[Prerequisite 1]:[Prerequisite 7]],0)))</f>
        <v/>
      </c>
      <c r="K135" s="110"/>
    </row>
    <row r="136" spans="1:11" ht="15.75" customHeight="1" x14ac:dyDescent="0.5">
      <c r="A136" s="44" t="s">
        <v>468</v>
      </c>
      <c r="B136" s="39" t="s">
        <v>254</v>
      </c>
      <c r="C136" s="45">
        <f>VLOOKUP(A136,tblAllCourses[[Course Code]:[Credits]],3,FALSE)</f>
        <v>3</v>
      </c>
      <c r="D136" s="94" t="str" cm="1">
        <f t="array" ref="D136">IF(INDEX(tblAllCourses[[Prerequisite 1]:[Prerequisite 7]],MATCH($A136&amp;"Bus Elec",tblAllCourses[Course Code]&amp;tblAllCourses[Type],0),MATCH(D$3,tblAllCourses[[#Headers],[Prerequisite 1]:[Prerequisite 7]],0))=0,"",INDEX(tblAllCourses[[Prerequisite 1]:[Prerequisite 7]],MATCH($A136&amp;"Bus Elec",tblAllCourses[Course Code]&amp;tblAllCourses[Type],0),MATCH(D$3,tblAllCourses[[#Headers],[Prerequisite 1]:[Prerequisite 7]],0)))</f>
        <v/>
      </c>
      <c r="E136" s="94" t="str" cm="1">
        <f t="array" ref="E136">IF(INDEX(tblAllCourses[[Prerequisite 1]:[Prerequisite 7]],MATCH($A136&amp;"Bus Elec",tblAllCourses[Course Code]&amp;tblAllCourses[Type],0),MATCH(E$3,tblAllCourses[[#Headers],[Prerequisite 1]:[Prerequisite 7]],0))=0,"",INDEX(tblAllCourses[[Prerequisite 1]:[Prerequisite 7]],MATCH($A136&amp;"Bus Elec",tblAllCourses[Course Code]&amp;tblAllCourses[Type],0),MATCH(E$3,tblAllCourses[[#Headers],[Prerequisite 1]:[Prerequisite 7]],0)))</f>
        <v/>
      </c>
      <c r="F136" s="94" t="str" cm="1">
        <f t="array" ref="F136">IF(INDEX(tblAllCourses[[Prerequisite 1]:[Prerequisite 7]],MATCH($A136&amp;"Bus Elec",tblAllCourses[Course Code]&amp;tblAllCourses[Type],0),MATCH(F$3,tblAllCourses[[#Headers],[Prerequisite 1]:[Prerequisite 7]],0))=0,"",INDEX(tblAllCourses[[Prerequisite 1]:[Prerequisite 7]],MATCH($A136&amp;"Bus Elec",tblAllCourses[Course Code]&amp;tblAllCourses[Type],0),MATCH(F$3,tblAllCourses[[#Headers],[Prerequisite 1]:[Prerequisite 7]],0)))</f>
        <v/>
      </c>
      <c r="G136" s="94" t="str" cm="1">
        <f t="array" ref="G136">IF(INDEX(tblAllCourses[[Prerequisite 1]:[Prerequisite 7]],MATCH($A136&amp;"Bus Elec",tblAllCourses[Course Code]&amp;tblAllCourses[Type],0),MATCH(G$3,tblAllCourses[[#Headers],[Prerequisite 1]:[Prerequisite 7]],0))=0,"",INDEX(tblAllCourses[[Prerequisite 1]:[Prerequisite 7]],MATCH($A136&amp;"Bus Elec",tblAllCourses[Course Code]&amp;tblAllCourses[Type],0),MATCH(G$3,tblAllCourses[[#Headers],[Prerequisite 1]:[Prerequisite 7]],0)))</f>
        <v/>
      </c>
      <c r="H136" s="94" t="str" cm="1">
        <f t="array" ref="H136">IF(INDEX(tblAllCourses[[Prerequisite 1]:[Prerequisite 7]],MATCH($A136&amp;"Bus Elec",tblAllCourses[Course Code]&amp;tblAllCourses[Type],0),MATCH(H$3,tblAllCourses[[#Headers],[Prerequisite 1]:[Prerequisite 7]],0))=0,"",INDEX(tblAllCourses[[Prerequisite 1]:[Prerequisite 7]],MATCH($A136&amp;"Bus Elec",tblAllCourses[Course Code]&amp;tblAllCourses[Type],0),MATCH(H$3,tblAllCourses[[#Headers],[Prerequisite 1]:[Prerequisite 7]],0)))</f>
        <v/>
      </c>
      <c r="I136" s="94" t="str" cm="1">
        <f t="array" ref="I136">IF(INDEX(tblAllCourses[[Prerequisite 1]:[Prerequisite 7]],MATCH($A136&amp;"Bus Elec",tblAllCourses[Course Code]&amp;tblAllCourses[Type],0),MATCH(I$3,tblAllCourses[[#Headers],[Prerequisite 1]:[Prerequisite 7]],0))=0,"",INDEX(tblAllCourses[[Prerequisite 1]:[Prerequisite 7]],MATCH($A136&amp;"Bus Elec",tblAllCourses[Course Code]&amp;tblAllCourses[Type],0),MATCH(I$3,tblAllCourses[[#Headers],[Prerequisite 1]:[Prerequisite 7]],0)))</f>
        <v/>
      </c>
      <c r="J136" s="94" t="str" cm="1">
        <f t="array" ref="J136">IF(INDEX(tblAllCourses[[Prerequisite 1]:[Prerequisite 7]],MATCH($A136&amp;"Bus Elec",tblAllCourses[Course Code]&amp;tblAllCourses[Type],0),MATCH(J$3,tblAllCourses[[#Headers],[Prerequisite 1]:[Prerequisite 7]],0))=0,"",INDEX(tblAllCourses[[Prerequisite 1]:[Prerequisite 7]],MATCH($A136&amp;"Bus Elec",tblAllCourses[Course Code]&amp;tblAllCourses[Type],0),MATCH(J$3,tblAllCourses[[#Headers],[Prerequisite 1]:[Prerequisite 7]],0)))</f>
        <v/>
      </c>
      <c r="K136" s="110"/>
    </row>
    <row r="137" spans="1:11" ht="15.75" customHeight="1" x14ac:dyDescent="0.5">
      <c r="A137" s="44" t="s">
        <v>469</v>
      </c>
      <c r="B137" s="39" t="s">
        <v>255</v>
      </c>
      <c r="C137" s="45">
        <f>VLOOKUP(A137,tblAllCourses[[Course Code]:[Credits]],3,FALSE)</f>
        <v>3</v>
      </c>
      <c r="D137" s="94" t="str" cm="1">
        <f t="array" ref="D137">IF(INDEX(tblAllCourses[[Prerequisite 1]:[Prerequisite 7]],MATCH($A137&amp;"Bus Elec",tblAllCourses[Course Code]&amp;tblAllCourses[Type],0),MATCH(D$3,tblAllCourses[[#Headers],[Prerequisite 1]:[Prerequisite 7]],0))=0,"",INDEX(tblAllCourses[[Prerequisite 1]:[Prerequisite 7]],MATCH($A137&amp;"Bus Elec",tblAllCourses[Course Code]&amp;tblAllCourses[Type],0),MATCH(D$3,tblAllCourses[[#Headers],[Prerequisite 1]:[Prerequisite 7]],0)))</f>
        <v/>
      </c>
      <c r="E137" s="94" t="str" cm="1">
        <f t="array" ref="E137">IF(INDEX(tblAllCourses[[Prerequisite 1]:[Prerequisite 7]],MATCH($A137&amp;"Bus Elec",tblAllCourses[Course Code]&amp;tblAllCourses[Type],0),MATCH(E$3,tblAllCourses[[#Headers],[Prerequisite 1]:[Prerequisite 7]],0))=0,"",INDEX(tblAllCourses[[Prerequisite 1]:[Prerequisite 7]],MATCH($A137&amp;"Bus Elec",tblAllCourses[Course Code]&amp;tblAllCourses[Type],0),MATCH(E$3,tblAllCourses[[#Headers],[Prerequisite 1]:[Prerequisite 7]],0)))</f>
        <v/>
      </c>
      <c r="F137" s="94" t="str" cm="1">
        <f t="array" ref="F137">IF(INDEX(tblAllCourses[[Prerequisite 1]:[Prerequisite 7]],MATCH($A137&amp;"Bus Elec",tblAllCourses[Course Code]&amp;tblAllCourses[Type],0),MATCH(F$3,tblAllCourses[[#Headers],[Prerequisite 1]:[Prerequisite 7]],0))=0,"",INDEX(tblAllCourses[[Prerequisite 1]:[Prerequisite 7]],MATCH($A137&amp;"Bus Elec",tblAllCourses[Course Code]&amp;tblAllCourses[Type],0),MATCH(F$3,tblAllCourses[[#Headers],[Prerequisite 1]:[Prerequisite 7]],0)))</f>
        <v/>
      </c>
      <c r="G137" s="94" t="str" cm="1">
        <f t="array" ref="G137">IF(INDEX(tblAllCourses[[Prerequisite 1]:[Prerequisite 7]],MATCH($A137&amp;"Bus Elec",tblAllCourses[Course Code]&amp;tblAllCourses[Type],0),MATCH(G$3,tblAllCourses[[#Headers],[Prerequisite 1]:[Prerequisite 7]],0))=0,"",INDEX(tblAllCourses[[Prerequisite 1]:[Prerequisite 7]],MATCH($A137&amp;"Bus Elec",tblAllCourses[Course Code]&amp;tblAllCourses[Type],0),MATCH(G$3,tblAllCourses[[#Headers],[Prerequisite 1]:[Prerequisite 7]],0)))</f>
        <v/>
      </c>
      <c r="H137" s="94" t="str" cm="1">
        <f t="array" ref="H137">IF(INDEX(tblAllCourses[[Prerequisite 1]:[Prerequisite 7]],MATCH($A137&amp;"Bus Elec",tblAllCourses[Course Code]&amp;tblAllCourses[Type],0),MATCH(H$3,tblAllCourses[[#Headers],[Prerequisite 1]:[Prerequisite 7]],0))=0,"",INDEX(tblAllCourses[[Prerequisite 1]:[Prerequisite 7]],MATCH($A137&amp;"Bus Elec",tblAllCourses[Course Code]&amp;tblAllCourses[Type],0),MATCH(H$3,tblAllCourses[[#Headers],[Prerequisite 1]:[Prerequisite 7]],0)))</f>
        <v/>
      </c>
      <c r="I137" s="94" t="str" cm="1">
        <f t="array" ref="I137">IF(INDEX(tblAllCourses[[Prerequisite 1]:[Prerequisite 7]],MATCH($A137&amp;"Bus Elec",tblAllCourses[Course Code]&amp;tblAllCourses[Type],0),MATCH(I$3,tblAllCourses[[#Headers],[Prerequisite 1]:[Prerequisite 7]],0))=0,"",INDEX(tblAllCourses[[Prerequisite 1]:[Prerequisite 7]],MATCH($A137&amp;"Bus Elec",tblAllCourses[Course Code]&amp;tblAllCourses[Type],0),MATCH(I$3,tblAllCourses[[#Headers],[Prerequisite 1]:[Prerequisite 7]],0)))</f>
        <v/>
      </c>
      <c r="J137" s="94" t="str" cm="1">
        <f t="array" ref="J137">IF(INDEX(tblAllCourses[[Prerequisite 1]:[Prerequisite 7]],MATCH($A137&amp;"Bus Elec",tblAllCourses[Course Code]&amp;tblAllCourses[Type],0),MATCH(J$3,tblAllCourses[[#Headers],[Prerequisite 1]:[Prerequisite 7]],0))=0,"",INDEX(tblAllCourses[[Prerequisite 1]:[Prerequisite 7]],MATCH($A137&amp;"Bus Elec",tblAllCourses[Course Code]&amp;tblAllCourses[Type],0),MATCH(J$3,tblAllCourses[[#Headers],[Prerequisite 1]:[Prerequisite 7]],0)))</f>
        <v/>
      </c>
      <c r="K137" s="110"/>
    </row>
    <row r="138" spans="1:11" ht="15.75" customHeight="1" x14ac:dyDescent="0.5">
      <c r="A138" s="44" t="s">
        <v>470</v>
      </c>
      <c r="B138" s="39" t="s">
        <v>256</v>
      </c>
      <c r="C138" s="45">
        <f>VLOOKUP(A138,tblAllCourses[[Course Code]:[Credits]],3,FALSE)</f>
        <v>3</v>
      </c>
      <c r="D138" s="94" t="str" cm="1">
        <f t="array" ref="D138">IF(INDEX(tblAllCourses[[Prerequisite 1]:[Prerequisite 7]],MATCH($A138&amp;"Bus Elec",tblAllCourses[Course Code]&amp;tblAllCourses[Type],0),MATCH(D$3,tblAllCourses[[#Headers],[Prerequisite 1]:[Prerequisite 7]],0))=0,"",INDEX(tblAllCourses[[Prerequisite 1]:[Prerequisite 7]],MATCH($A138&amp;"Bus Elec",tblAllCourses[Course Code]&amp;tblAllCourses[Type],0),MATCH(D$3,tblAllCourses[[#Headers],[Prerequisite 1]:[Prerequisite 7]],0)))</f>
        <v/>
      </c>
      <c r="E138" s="94" t="str" cm="1">
        <f t="array" ref="E138">IF(INDEX(tblAllCourses[[Prerequisite 1]:[Prerequisite 7]],MATCH($A138&amp;"Bus Elec",tblAllCourses[Course Code]&amp;tblAllCourses[Type],0),MATCH(E$3,tblAllCourses[[#Headers],[Prerequisite 1]:[Prerequisite 7]],0))=0,"",INDEX(tblAllCourses[[Prerequisite 1]:[Prerequisite 7]],MATCH($A138&amp;"Bus Elec",tblAllCourses[Course Code]&amp;tblAllCourses[Type],0),MATCH(E$3,tblAllCourses[[#Headers],[Prerequisite 1]:[Prerequisite 7]],0)))</f>
        <v/>
      </c>
      <c r="F138" s="94" t="str" cm="1">
        <f t="array" ref="F138">IF(INDEX(tblAllCourses[[Prerequisite 1]:[Prerequisite 7]],MATCH($A138&amp;"Bus Elec",tblAllCourses[Course Code]&amp;tblAllCourses[Type],0),MATCH(F$3,tblAllCourses[[#Headers],[Prerequisite 1]:[Prerequisite 7]],0))=0,"",INDEX(tblAllCourses[[Prerequisite 1]:[Prerequisite 7]],MATCH($A138&amp;"Bus Elec",tblAllCourses[Course Code]&amp;tblAllCourses[Type],0),MATCH(F$3,tblAllCourses[[#Headers],[Prerequisite 1]:[Prerequisite 7]],0)))</f>
        <v/>
      </c>
      <c r="G138" s="94" t="str" cm="1">
        <f t="array" ref="G138">IF(INDEX(tblAllCourses[[Prerequisite 1]:[Prerequisite 7]],MATCH($A138&amp;"Bus Elec",tblAllCourses[Course Code]&amp;tblAllCourses[Type],0),MATCH(G$3,tblAllCourses[[#Headers],[Prerequisite 1]:[Prerequisite 7]],0))=0,"",INDEX(tblAllCourses[[Prerequisite 1]:[Prerequisite 7]],MATCH($A138&amp;"Bus Elec",tblAllCourses[Course Code]&amp;tblAllCourses[Type],0),MATCH(G$3,tblAllCourses[[#Headers],[Prerequisite 1]:[Prerequisite 7]],0)))</f>
        <v/>
      </c>
      <c r="H138" s="94" t="str" cm="1">
        <f t="array" ref="H138">IF(INDEX(tblAllCourses[[Prerequisite 1]:[Prerequisite 7]],MATCH($A138&amp;"Bus Elec",tblAllCourses[Course Code]&amp;tblAllCourses[Type],0),MATCH(H$3,tblAllCourses[[#Headers],[Prerequisite 1]:[Prerequisite 7]],0))=0,"",INDEX(tblAllCourses[[Prerequisite 1]:[Prerequisite 7]],MATCH($A138&amp;"Bus Elec",tblAllCourses[Course Code]&amp;tblAllCourses[Type],0),MATCH(H$3,tblAllCourses[[#Headers],[Prerequisite 1]:[Prerequisite 7]],0)))</f>
        <v/>
      </c>
      <c r="I138" s="94" t="str" cm="1">
        <f t="array" ref="I138">IF(INDEX(tblAllCourses[[Prerequisite 1]:[Prerequisite 7]],MATCH($A138&amp;"Bus Elec",tblAllCourses[Course Code]&amp;tblAllCourses[Type],0),MATCH(I$3,tblAllCourses[[#Headers],[Prerequisite 1]:[Prerequisite 7]],0))=0,"",INDEX(tblAllCourses[[Prerequisite 1]:[Prerequisite 7]],MATCH($A138&amp;"Bus Elec",tblAllCourses[Course Code]&amp;tblAllCourses[Type],0),MATCH(I$3,tblAllCourses[[#Headers],[Prerequisite 1]:[Prerequisite 7]],0)))</f>
        <v/>
      </c>
      <c r="J138" s="94" t="str" cm="1">
        <f t="array" ref="J138">IF(INDEX(tblAllCourses[[Prerequisite 1]:[Prerequisite 7]],MATCH($A138&amp;"Bus Elec",tblAllCourses[Course Code]&amp;tblAllCourses[Type],0),MATCH(J$3,tblAllCourses[[#Headers],[Prerequisite 1]:[Prerequisite 7]],0))=0,"",INDEX(tblAllCourses[[Prerequisite 1]:[Prerequisite 7]],MATCH($A138&amp;"Bus Elec",tblAllCourses[Course Code]&amp;tblAllCourses[Type],0),MATCH(J$3,tblAllCourses[[#Headers],[Prerequisite 1]:[Prerequisite 7]],0)))</f>
        <v/>
      </c>
      <c r="K138" s="110"/>
    </row>
    <row r="139" spans="1:11" ht="15.75" customHeight="1" x14ac:dyDescent="0.5">
      <c r="A139" s="44" t="s">
        <v>471</v>
      </c>
      <c r="B139" s="39" t="s">
        <v>257</v>
      </c>
      <c r="C139" s="45">
        <f>VLOOKUP(A139,tblAllCourses[[Course Code]:[Credits]],3,FALSE)</f>
        <v>3</v>
      </c>
      <c r="D139" s="94" t="str" cm="1">
        <f t="array" ref="D139">IF(INDEX(tblAllCourses[[Prerequisite 1]:[Prerequisite 7]],MATCH($A139&amp;"Bus Elec",tblAllCourses[Course Code]&amp;tblAllCourses[Type],0),MATCH(D$3,tblAllCourses[[#Headers],[Prerequisite 1]:[Prerequisite 7]],0))=0,"",INDEX(tblAllCourses[[Prerequisite 1]:[Prerequisite 7]],MATCH($A139&amp;"Bus Elec",tblAllCourses[Course Code]&amp;tblAllCourses[Type],0),MATCH(D$3,tblAllCourses[[#Headers],[Prerequisite 1]:[Prerequisite 7]],0)))</f>
        <v/>
      </c>
      <c r="E139" s="94" t="str" cm="1">
        <f t="array" ref="E139">IF(INDEX(tblAllCourses[[Prerequisite 1]:[Prerequisite 7]],MATCH($A139&amp;"Bus Elec",tblAllCourses[Course Code]&amp;tblAllCourses[Type],0),MATCH(E$3,tblAllCourses[[#Headers],[Prerequisite 1]:[Prerequisite 7]],0))=0,"",INDEX(tblAllCourses[[Prerequisite 1]:[Prerequisite 7]],MATCH($A139&amp;"Bus Elec",tblAllCourses[Course Code]&amp;tblAllCourses[Type],0),MATCH(E$3,tblAllCourses[[#Headers],[Prerequisite 1]:[Prerequisite 7]],0)))</f>
        <v/>
      </c>
      <c r="F139" s="94" t="str" cm="1">
        <f t="array" ref="F139">IF(INDEX(tblAllCourses[[Prerequisite 1]:[Prerequisite 7]],MATCH($A139&amp;"Bus Elec",tblAllCourses[Course Code]&amp;tblAllCourses[Type],0),MATCH(F$3,tblAllCourses[[#Headers],[Prerequisite 1]:[Prerequisite 7]],0))=0,"",INDEX(tblAllCourses[[Prerequisite 1]:[Prerequisite 7]],MATCH($A139&amp;"Bus Elec",tblAllCourses[Course Code]&amp;tblAllCourses[Type],0),MATCH(F$3,tblAllCourses[[#Headers],[Prerequisite 1]:[Prerequisite 7]],0)))</f>
        <v/>
      </c>
      <c r="G139" s="94" t="str" cm="1">
        <f t="array" ref="G139">IF(INDEX(tblAllCourses[[Prerequisite 1]:[Prerequisite 7]],MATCH($A139&amp;"Bus Elec",tblAllCourses[Course Code]&amp;tblAllCourses[Type],0),MATCH(G$3,tblAllCourses[[#Headers],[Prerequisite 1]:[Prerequisite 7]],0))=0,"",INDEX(tblAllCourses[[Prerequisite 1]:[Prerequisite 7]],MATCH($A139&amp;"Bus Elec",tblAllCourses[Course Code]&amp;tblAllCourses[Type],0),MATCH(G$3,tblAllCourses[[#Headers],[Prerequisite 1]:[Prerequisite 7]],0)))</f>
        <v/>
      </c>
      <c r="H139" s="94" t="str" cm="1">
        <f t="array" ref="H139">IF(INDEX(tblAllCourses[[Prerequisite 1]:[Prerequisite 7]],MATCH($A139&amp;"Bus Elec",tblAllCourses[Course Code]&amp;tblAllCourses[Type],0),MATCH(H$3,tblAllCourses[[#Headers],[Prerequisite 1]:[Prerequisite 7]],0))=0,"",INDEX(tblAllCourses[[Prerequisite 1]:[Prerequisite 7]],MATCH($A139&amp;"Bus Elec",tblAllCourses[Course Code]&amp;tblAllCourses[Type],0),MATCH(H$3,tblAllCourses[[#Headers],[Prerequisite 1]:[Prerequisite 7]],0)))</f>
        <v/>
      </c>
      <c r="I139" s="94" t="str" cm="1">
        <f t="array" ref="I139">IF(INDEX(tblAllCourses[[Prerequisite 1]:[Prerequisite 7]],MATCH($A139&amp;"Bus Elec",tblAllCourses[Course Code]&amp;tblAllCourses[Type],0),MATCH(I$3,tblAllCourses[[#Headers],[Prerequisite 1]:[Prerequisite 7]],0))=0,"",INDEX(tblAllCourses[[Prerequisite 1]:[Prerequisite 7]],MATCH($A139&amp;"Bus Elec",tblAllCourses[Course Code]&amp;tblAllCourses[Type],0),MATCH(I$3,tblAllCourses[[#Headers],[Prerequisite 1]:[Prerequisite 7]],0)))</f>
        <v/>
      </c>
      <c r="J139" s="94" t="str" cm="1">
        <f t="array" ref="J139">IF(INDEX(tblAllCourses[[Prerequisite 1]:[Prerequisite 7]],MATCH($A139&amp;"Bus Elec",tblAllCourses[Course Code]&amp;tblAllCourses[Type],0),MATCH(J$3,tblAllCourses[[#Headers],[Prerequisite 1]:[Prerequisite 7]],0))=0,"",INDEX(tblAllCourses[[Prerequisite 1]:[Prerequisite 7]],MATCH($A139&amp;"Bus Elec",tblAllCourses[Course Code]&amp;tblAllCourses[Type],0),MATCH(J$3,tblAllCourses[[#Headers],[Prerequisite 1]:[Prerequisite 7]],0)))</f>
        <v/>
      </c>
      <c r="K139" s="110"/>
    </row>
    <row r="140" spans="1:11" ht="15.75" customHeight="1" x14ac:dyDescent="0.5">
      <c r="A140" s="44" t="s">
        <v>472</v>
      </c>
      <c r="B140" s="39" t="s">
        <v>258</v>
      </c>
      <c r="C140" s="45">
        <f>VLOOKUP(A140,tblAllCourses[[Course Code]:[Credits]],3,FALSE)</f>
        <v>3</v>
      </c>
      <c r="D140" s="94" t="str" cm="1">
        <f t="array" ref="D140">IF(INDEX(tblAllCourses[[Prerequisite 1]:[Prerequisite 7]],MATCH($A140&amp;"Bus Elec",tblAllCourses[Course Code]&amp;tblAllCourses[Type],0),MATCH(D$3,tblAllCourses[[#Headers],[Prerequisite 1]:[Prerequisite 7]],0))=0,"",INDEX(tblAllCourses[[Prerequisite 1]:[Prerequisite 7]],MATCH($A140&amp;"Bus Elec",tblAllCourses[Course Code]&amp;tblAllCourses[Type],0),MATCH(D$3,tblAllCourses[[#Headers],[Prerequisite 1]:[Prerequisite 7]],0)))</f>
        <v>BBA3101</v>
      </c>
      <c r="E140" s="94" t="str" cm="1">
        <f t="array" ref="E140">IF(INDEX(tblAllCourses[[Prerequisite 1]:[Prerequisite 7]],MATCH($A140&amp;"Bus Elec",tblAllCourses[Course Code]&amp;tblAllCourses[Type],0),MATCH(E$3,tblAllCourses[[#Headers],[Prerequisite 1]:[Prerequisite 7]],0))=0,"",INDEX(tblAllCourses[[Prerequisite 1]:[Prerequisite 7]],MATCH($A140&amp;"Bus Elec",tblAllCourses[Course Code]&amp;tblAllCourses[Type],0),MATCH(E$3,tblAllCourses[[#Headers],[Prerequisite 1]:[Prerequisite 7]],0)))</f>
        <v/>
      </c>
      <c r="F140" s="94" t="str" cm="1">
        <f t="array" ref="F140">IF(INDEX(tblAllCourses[[Prerequisite 1]:[Prerequisite 7]],MATCH($A140&amp;"Bus Elec",tblAllCourses[Course Code]&amp;tblAllCourses[Type],0),MATCH(F$3,tblAllCourses[[#Headers],[Prerequisite 1]:[Prerequisite 7]],0))=0,"",INDEX(tblAllCourses[[Prerequisite 1]:[Prerequisite 7]],MATCH($A140&amp;"Bus Elec",tblAllCourses[Course Code]&amp;tblAllCourses[Type],0),MATCH(F$3,tblAllCourses[[#Headers],[Prerequisite 1]:[Prerequisite 7]],0)))</f>
        <v/>
      </c>
      <c r="G140" s="94" t="str" cm="1">
        <f t="array" ref="G140">IF(INDEX(tblAllCourses[[Prerequisite 1]:[Prerequisite 7]],MATCH($A140&amp;"Bus Elec",tblAllCourses[Course Code]&amp;tblAllCourses[Type],0),MATCH(G$3,tblAllCourses[[#Headers],[Prerequisite 1]:[Prerequisite 7]],0))=0,"",INDEX(tblAllCourses[[Prerequisite 1]:[Prerequisite 7]],MATCH($A140&amp;"Bus Elec",tblAllCourses[Course Code]&amp;tblAllCourses[Type],0),MATCH(G$3,tblAllCourses[[#Headers],[Prerequisite 1]:[Prerequisite 7]],0)))</f>
        <v/>
      </c>
      <c r="H140" s="94" t="str" cm="1">
        <f t="array" ref="H140">IF(INDEX(tblAllCourses[[Prerequisite 1]:[Prerequisite 7]],MATCH($A140&amp;"Bus Elec",tblAllCourses[Course Code]&amp;tblAllCourses[Type],0),MATCH(H$3,tblAllCourses[[#Headers],[Prerequisite 1]:[Prerequisite 7]],0))=0,"",INDEX(tblAllCourses[[Prerequisite 1]:[Prerequisite 7]],MATCH($A140&amp;"Bus Elec",tblAllCourses[Course Code]&amp;tblAllCourses[Type],0),MATCH(H$3,tblAllCourses[[#Headers],[Prerequisite 1]:[Prerequisite 7]],0)))</f>
        <v/>
      </c>
      <c r="I140" s="94" t="str" cm="1">
        <f t="array" ref="I140">IF(INDEX(tblAllCourses[[Prerequisite 1]:[Prerequisite 7]],MATCH($A140&amp;"Bus Elec",tblAllCourses[Course Code]&amp;tblAllCourses[Type],0),MATCH(I$3,tblAllCourses[[#Headers],[Prerequisite 1]:[Prerequisite 7]],0))=0,"",INDEX(tblAllCourses[[Prerequisite 1]:[Prerequisite 7]],MATCH($A140&amp;"Bus Elec",tblAllCourses[Course Code]&amp;tblAllCourses[Type],0),MATCH(I$3,tblAllCourses[[#Headers],[Prerequisite 1]:[Prerequisite 7]],0)))</f>
        <v/>
      </c>
      <c r="J140" s="94" t="str" cm="1">
        <f t="array" ref="J140">IF(INDEX(tblAllCourses[[Prerequisite 1]:[Prerequisite 7]],MATCH($A140&amp;"Bus Elec",tblAllCourses[Course Code]&amp;tblAllCourses[Type],0),MATCH(J$3,tblAllCourses[[#Headers],[Prerequisite 1]:[Prerequisite 7]],0))=0,"",INDEX(tblAllCourses[[Prerequisite 1]:[Prerequisite 7]],MATCH($A140&amp;"Bus Elec",tblAllCourses[Course Code]&amp;tblAllCourses[Type],0),MATCH(J$3,tblAllCourses[[#Headers],[Prerequisite 1]:[Prerequisite 7]],0)))</f>
        <v/>
      </c>
      <c r="K140" s="110"/>
    </row>
    <row r="141" spans="1:11" ht="15.75" customHeight="1" x14ac:dyDescent="0.5">
      <c r="A141" s="44" t="s">
        <v>473</v>
      </c>
      <c r="B141" s="39" t="s">
        <v>259</v>
      </c>
      <c r="C141" s="45">
        <f>VLOOKUP(A141,tblAllCourses[[Course Code]:[Credits]],3,FALSE)</f>
        <v>3</v>
      </c>
      <c r="D141" s="94" t="str" cm="1">
        <f t="array" ref="D141">IF(INDEX(tblAllCourses[[Prerequisite 1]:[Prerequisite 7]],MATCH($A141&amp;"Bus Elec",tblAllCourses[Course Code]&amp;tblAllCourses[Type],0),MATCH(D$3,tblAllCourses[[#Headers],[Prerequisite 1]:[Prerequisite 7]],0))=0,"",INDEX(tblAllCourses[[Prerequisite 1]:[Prerequisite 7]],MATCH($A141&amp;"Bus Elec",tblAllCourses[Course Code]&amp;tblAllCourses[Type],0),MATCH(D$3,tblAllCourses[[#Headers],[Prerequisite 1]:[Prerequisite 7]],0)))</f>
        <v>Senior Standing</v>
      </c>
      <c r="E141" s="94" t="str" cm="1">
        <f t="array" ref="E141">IF(INDEX(tblAllCourses[[Prerequisite 1]:[Prerequisite 7]],MATCH($A141&amp;"Bus Elec",tblAllCourses[Course Code]&amp;tblAllCourses[Type],0),MATCH(E$3,tblAllCourses[[#Headers],[Prerequisite 1]:[Prerequisite 7]],0))=0,"",INDEX(tblAllCourses[[Prerequisite 1]:[Prerequisite 7]],MATCH($A141&amp;"Bus Elec",tblAllCourses[Course Code]&amp;tblAllCourses[Type],0),MATCH(E$3,tblAllCourses[[#Headers],[Prerequisite 1]:[Prerequisite 7]],0)))</f>
        <v/>
      </c>
      <c r="F141" s="94" t="str" cm="1">
        <f t="array" ref="F141">IF(INDEX(tblAllCourses[[Prerequisite 1]:[Prerequisite 7]],MATCH($A141&amp;"Bus Elec",tblAllCourses[Course Code]&amp;tblAllCourses[Type],0),MATCH(F$3,tblAllCourses[[#Headers],[Prerequisite 1]:[Prerequisite 7]],0))=0,"",INDEX(tblAllCourses[[Prerequisite 1]:[Prerequisite 7]],MATCH($A141&amp;"Bus Elec",tblAllCourses[Course Code]&amp;tblAllCourses[Type],0),MATCH(F$3,tblAllCourses[[#Headers],[Prerequisite 1]:[Prerequisite 7]],0)))</f>
        <v/>
      </c>
      <c r="G141" s="94" t="str" cm="1">
        <f t="array" ref="G141">IF(INDEX(tblAllCourses[[Prerequisite 1]:[Prerequisite 7]],MATCH($A141&amp;"Bus Elec",tblAllCourses[Course Code]&amp;tblAllCourses[Type],0),MATCH(G$3,tblAllCourses[[#Headers],[Prerequisite 1]:[Prerequisite 7]],0))=0,"",INDEX(tblAllCourses[[Prerequisite 1]:[Prerequisite 7]],MATCH($A141&amp;"Bus Elec",tblAllCourses[Course Code]&amp;tblAllCourses[Type],0),MATCH(G$3,tblAllCourses[[#Headers],[Prerequisite 1]:[Prerequisite 7]],0)))</f>
        <v/>
      </c>
      <c r="H141" s="94" t="str" cm="1">
        <f t="array" ref="H141">IF(INDEX(tblAllCourses[[Prerequisite 1]:[Prerequisite 7]],MATCH($A141&amp;"Bus Elec",tblAllCourses[Course Code]&amp;tblAllCourses[Type],0),MATCH(H$3,tblAllCourses[[#Headers],[Prerequisite 1]:[Prerequisite 7]],0))=0,"",INDEX(tblAllCourses[[Prerequisite 1]:[Prerequisite 7]],MATCH($A141&amp;"Bus Elec",tblAllCourses[Course Code]&amp;tblAllCourses[Type],0),MATCH(H$3,tblAllCourses[[#Headers],[Prerequisite 1]:[Prerequisite 7]],0)))</f>
        <v/>
      </c>
      <c r="I141" s="94" t="str" cm="1">
        <f t="array" ref="I141">IF(INDEX(tblAllCourses[[Prerequisite 1]:[Prerequisite 7]],MATCH($A141&amp;"Bus Elec",tblAllCourses[Course Code]&amp;tblAllCourses[Type],0),MATCH(I$3,tblAllCourses[[#Headers],[Prerequisite 1]:[Prerequisite 7]],0))=0,"",INDEX(tblAllCourses[[Prerequisite 1]:[Prerequisite 7]],MATCH($A141&amp;"Bus Elec",tblAllCourses[Course Code]&amp;tblAllCourses[Type],0),MATCH(I$3,tblAllCourses[[#Headers],[Prerequisite 1]:[Prerequisite 7]],0)))</f>
        <v/>
      </c>
      <c r="J141" s="94" t="str" cm="1">
        <f t="array" ref="J141">IF(INDEX(tblAllCourses[[Prerequisite 1]:[Prerequisite 7]],MATCH($A141&amp;"Bus Elec",tblAllCourses[Course Code]&amp;tblAllCourses[Type],0),MATCH(J$3,tblAllCourses[[#Headers],[Prerequisite 1]:[Prerequisite 7]],0))=0,"",INDEX(tblAllCourses[[Prerequisite 1]:[Prerequisite 7]],MATCH($A141&amp;"Bus Elec",tblAllCourses[Course Code]&amp;tblAllCourses[Type],0),MATCH(J$3,tblAllCourses[[#Headers],[Prerequisite 1]:[Prerequisite 7]],0)))</f>
        <v/>
      </c>
      <c r="K141" s="110"/>
    </row>
    <row r="142" spans="1:11" ht="15.75" customHeight="1" x14ac:dyDescent="0.5">
      <c r="A142" s="44" t="s">
        <v>474</v>
      </c>
      <c r="B142" s="39" t="s">
        <v>260</v>
      </c>
      <c r="C142" s="45">
        <f>VLOOKUP(A142,tblAllCourses[[Course Code]:[Credits]],3,FALSE)</f>
        <v>3</v>
      </c>
      <c r="D142" s="94" t="str" cm="1">
        <f t="array" ref="D142">IF(INDEX(tblAllCourses[[Prerequisite 1]:[Prerequisite 7]],MATCH($A142&amp;"Bus Elec",tblAllCourses[Course Code]&amp;tblAllCourses[Type],0),MATCH(D$3,tblAllCourses[[#Headers],[Prerequisite 1]:[Prerequisite 7]],0))=0,"",INDEX(tblAllCourses[[Prerequisite 1]:[Prerequisite 7]],MATCH($A142&amp;"Bus Elec",tblAllCourses[Course Code]&amp;tblAllCourses[Type],0),MATCH(D$3,tblAllCourses[[#Headers],[Prerequisite 1]:[Prerequisite 7]],0)))</f>
        <v/>
      </c>
      <c r="E142" s="94" t="str" cm="1">
        <f t="array" ref="E142">IF(INDEX(tblAllCourses[[Prerequisite 1]:[Prerequisite 7]],MATCH($A142&amp;"Bus Elec",tblAllCourses[Course Code]&amp;tblAllCourses[Type],0),MATCH(E$3,tblAllCourses[[#Headers],[Prerequisite 1]:[Prerequisite 7]],0))=0,"",INDEX(tblAllCourses[[Prerequisite 1]:[Prerequisite 7]],MATCH($A142&amp;"Bus Elec",tblAllCourses[Course Code]&amp;tblAllCourses[Type],0),MATCH(E$3,tblAllCourses[[#Headers],[Prerequisite 1]:[Prerequisite 7]],0)))</f>
        <v/>
      </c>
      <c r="F142" s="94" t="str" cm="1">
        <f t="array" ref="F142">IF(INDEX(tblAllCourses[[Prerequisite 1]:[Prerequisite 7]],MATCH($A142&amp;"Bus Elec",tblAllCourses[Course Code]&amp;tblAllCourses[Type],0),MATCH(F$3,tblAllCourses[[#Headers],[Prerequisite 1]:[Prerequisite 7]],0))=0,"",INDEX(tblAllCourses[[Prerequisite 1]:[Prerequisite 7]],MATCH($A142&amp;"Bus Elec",tblAllCourses[Course Code]&amp;tblAllCourses[Type],0),MATCH(F$3,tblAllCourses[[#Headers],[Prerequisite 1]:[Prerequisite 7]],0)))</f>
        <v/>
      </c>
      <c r="G142" s="94" t="str" cm="1">
        <f t="array" ref="G142">IF(INDEX(tblAllCourses[[Prerequisite 1]:[Prerequisite 7]],MATCH($A142&amp;"Bus Elec",tblAllCourses[Course Code]&amp;tblAllCourses[Type],0),MATCH(G$3,tblAllCourses[[#Headers],[Prerequisite 1]:[Prerequisite 7]],0))=0,"",INDEX(tblAllCourses[[Prerequisite 1]:[Prerequisite 7]],MATCH($A142&amp;"Bus Elec",tblAllCourses[Course Code]&amp;tblAllCourses[Type],0),MATCH(G$3,tblAllCourses[[#Headers],[Prerequisite 1]:[Prerequisite 7]],0)))</f>
        <v/>
      </c>
      <c r="H142" s="94" t="str" cm="1">
        <f t="array" ref="H142">IF(INDEX(tblAllCourses[[Prerequisite 1]:[Prerequisite 7]],MATCH($A142&amp;"Bus Elec",tblAllCourses[Course Code]&amp;tblAllCourses[Type],0),MATCH(H$3,tblAllCourses[[#Headers],[Prerequisite 1]:[Prerequisite 7]],0))=0,"",INDEX(tblAllCourses[[Prerequisite 1]:[Prerequisite 7]],MATCH($A142&amp;"Bus Elec",tblAllCourses[Course Code]&amp;tblAllCourses[Type],0),MATCH(H$3,tblAllCourses[[#Headers],[Prerequisite 1]:[Prerequisite 7]],0)))</f>
        <v/>
      </c>
      <c r="I142" s="94" t="str" cm="1">
        <f t="array" ref="I142">IF(INDEX(tblAllCourses[[Prerequisite 1]:[Prerequisite 7]],MATCH($A142&amp;"Bus Elec",tblAllCourses[Course Code]&amp;tblAllCourses[Type],0),MATCH(I$3,tblAllCourses[[#Headers],[Prerequisite 1]:[Prerequisite 7]],0))=0,"",INDEX(tblAllCourses[[Prerequisite 1]:[Prerequisite 7]],MATCH($A142&amp;"Bus Elec",tblAllCourses[Course Code]&amp;tblAllCourses[Type],0),MATCH(I$3,tblAllCourses[[#Headers],[Prerequisite 1]:[Prerequisite 7]],0)))</f>
        <v/>
      </c>
      <c r="J142" s="94" t="str" cm="1">
        <f t="array" ref="J142">IF(INDEX(tblAllCourses[[Prerequisite 1]:[Prerequisite 7]],MATCH($A142&amp;"Bus Elec",tblAllCourses[Course Code]&amp;tblAllCourses[Type],0),MATCH(J$3,tblAllCourses[[#Headers],[Prerequisite 1]:[Prerequisite 7]],0))=0,"",INDEX(tblAllCourses[[Prerequisite 1]:[Prerequisite 7]],MATCH($A142&amp;"Bus Elec",tblAllCourses[Course Code]&amp;tblAllCourses[Type],0),MATCH(J$3,tblAllCourses[[#Headers],[Prerequisite 1]:[Prerequisite 7]],0)))</f>
        <v/>
      </c>
      <c r="K142" s="110"/>
    </row>
    <row r="143" spans="1:11" ht="15.75" customHeight="1" x14ac:dyDescent="0.5">
      <c r="A143" s="44" t="s">
        <v>475</v>
      </c>
      <c r="B143" s="47" t="s">
        <v>261</v>
      </c>
      <c r="C143" s="45">
        <f>VLOOKUP(A143,tblAllCourses[[Course Code]:[Credits]],3,FALSE)</f>
        <v>3</v>
      </c>
      <c r="D143" s="94" t="str" cm="1">
        <f t="array" ref="D143">IF(INDEX(tblAllCourses[[Prerequisite 1]:[Prerequisite 7]],MATCH($A143&amp;"Bus Elec",tblAllCourses[Course Code]&amp;tblAllCourses[Type],0),MATCH(D$3,tblAllCourses[[#Headers],[Prerequisite 1]:[Prerequisite 7]],0))=0,"",INDEX(tblAllCourses[[Prerequisite 1]:[Prerequisite 7]],MATCH($A143&amp;"Bus Elec",tblAllCourses[Course Code]&amp;tblAllCourses[Type],0),MATCH(D$3,tblAllCourses[[#Headers],[Prerequisite 1]:[Prerequisite 7]],0)))</f>
        <v/>
      </c>
      <c r="E143" s="94" t="str" cm="1">
        <f t="array" ref="E143">IF(INDEX(tblAllCourses[[Prerequisite 1]:[Prerequisite 7]],MATCH($A143&amp;"Bus Elec",tblAllCourses[Course Code]&amp;tblAllCourses[Type],0),MATCH(E$3,tblAllCourses[[#Headers],[Prerequisite 1]:[Prerequisite 7]],0))=0,"",INDEX(tblAllCourses[[Prerequisite 1]:[Prerequisite 7]],MATCH($A143&amp;"Bus Elec",tblAllCourses[Course Code]&amp;tblAllCourses[Type],0),MATCH(E$3,tblAllCourses[[#Headers],[Prerequisite 1]:[Prerequisite 7]],0)))</f>
        <v/>
      </c>
      <c r="F143" s="94" t="str" cm="1">
        <f t="array" ref="F143">IF(INDEX(tblAllCourses[[Prerequisite 1]:[Prerequisite 7]],MATCH($A143&amp;"Bus Elec",tblAllCourses[Course Code]&amp;tblAllCourses[Type],0),MATCH(F$3,tblAllCourses[[#Headers],[Prerequisite 1]:[Prerequisite 7]],0))=0,"",INDEX(tblAllCourses[[Prerequisite 1]:[Prerequisite 7]],MATCH($A143&amp;"Bus Elec",tblAllCourses[Course Code]&amp;tblAllCourses[Type],0),MATCH(F$3,tblAllCourses[[#Headers],[Prerequisite 1]:[Prerequisite 7]],0)))</f>
        <v/>
      </c>
      <c r="G143" s="94" t="str" cm="1">
        <f t="array" ref="G143">IF(INDEX(tblAllCourses[[Prerequisite 1]:[Prerequisite 7]],MATCH($A143&amp;"Bus Elec",tblAllCourses[Course Code]&amp;tblAllCourses[Type],0),MATCH(G$3,tblAllCourses[[#Headers],[Prerequisite 1]:[Prerequisite 7]],0))=0,"",INDEX(tblAllCourses[[Prerequisite 1]:[Prerequisite 7]],MATCH($A143&amp;"Bus Elec",tblAllCourses[Course Code]&amp;tblAllCourses[Type],0),MATCH(G$3,tblAllCourses[[#Headers],[Prerequisite 1]:[Prerequisite 7]],0)))</f>
        <v/>
      </c>
      <c r="H143" s="94" t="str" cm="1">
        <f t="array" ref="H143">IF(INDEX(tblAllCourses[[Prerequisite 1]:[Prerequisite 7]],MATCH($A143&amp;"Bus Elec",tblAllCourses[Course Code]&amp;tblAllCourses[Type],0),MATCH(H$3,tblAllCourses[[#Headers],[Prerequisite 1]:[Prerequisite 7]],0))=0,"",INDEX(tblAllCourses[[Prerequisite 1]:[Prerequisite 7]],MATCH($A143&amp;"Bus Elec",tblAllCourses[Course Code]&amp;tblAllCourses[Type],0),MATCH(H$3,tblAllCourses[[#Headers],[Prerequisite 1]:[Prerequisite 7]],0)))</f>
        <v/>
      </c>
      <c r="I143" s="94" t="str" cm="1">
        <f t="array" ref="I143">IF(INDEX(tblAllCourses[[Prerequisite 1]:[Prerequisite 7]],MATCH($A143&amp;"Bus Elec",tblAllCourses[Course Code]&amp;tblAllCourses[Type],0),MATCH(I$3,tblAllCourses[[#Headers],[Prerequisite 1]:[Prerequisite 7]],0))=0,"",INDEX(tblAllCourses[[Prerequisite 1]:[Prerequisite 7]],MATCH($A143&amp;"Bus Elec",tblAllCourses[Course Code]&amp;tblAllCourses[Type],0),MATCH(I$3,tblAllCourses[[#Headers],[Prerequisite 1]:[Prerequisite 7]],0)))</f>
        <v/>
      </c>
      <c r="J143" s="94" t="str" cm="1">
        <f t="array" ref="J143">IF(INDEX(tblAllCourses[[Prerequisite 1]:[Prerequisite 7]],MATCH($A143&amp;"Bus Elec",tblAllCourses[Course Code]&amp;tblAllCourses[Type],0),MATCH(J$3,tblAllCourses[[#Headers],[Prerequisite 1]:[Prerequisite 7]],0))=0,"",INDEX(tblAllCourses[[Prerequisite 1]:[Prerequisite 7]],MATCH($A143&amp;"Bus Elec",tblAllCourses[Course Code]&amp;tblAllCourses[Type],0),MATCH(J$3,tblAllCourses[[#Headers],[Prerequisite 1]:[Prerequisite 7]],0)))</f>
        <v/>
      </c>
      <c r="K143" s="110"/>
    </row>
    <row r="144" spans="1:11" ht="15.75" customHeight="1" x14ac:dyDescent="0.5">
      <c r="A144" s="44" t="s">
        <v>476</v>
      </c>
      <c r="B144" s="47" t="s">
        <v>262</v>
      </c>
      <c r="C144" s="45">
        <f>VLOOKUP(A144,tblAllCourses[[Course Code]:[Credits]],3,FALSE)</f>
        <v>3</v>
      </c>
      <c r="D144" s="94" t="str" cm="1">
        <f t="array" ref="D144">IF(INDEX(tblAllCourses[[Prerequisite 1]:[Prerequisite 7]],MATCH($A144&amp;"Bus Elec",tblAllCourses[Course Code]&amp;tblAllCourses[Type],0),MATCH(D$3,tblAllCourses[[#Headers],[Prerequisite 1]:[Prerequisite 7]],0))=0,"",INDEX(tblAllCourses[[Prerequisite 1]:[Prerequisite 7]],MATCH($A144&amp;"Bus Elec",tblAllCourses[Course Code]&amp;tblAllCourses[Type],0),MATCH(D$3,tblAllCourses[[#Headers],[Prerequisite 1]:[Prerequisite 7]],0)))</f>
        <v/>
      </c>
      <c r="E144" s="94" t="str" cm="1">
        <f t="array" ref="E144">IF(INDEX(tblAllCourses[[Prerequisite 1]:[Prerequisite 7]],MATCH($A144&amp;"Bus Elec",tblAllCourses[Course Code]&amp;tblAllCourses[Type],0),MATCH(E$3,tblAllCourses[[#Headers],[Prerequisite 1]:[Prerequisite 7]],0))=0,"",INDEX(tblAllCourses[[Prerequisite 1]:[Prerequisite 7]],MATCH($A144&amp;"Bus Elec",tblAllCourses[Course Code]&amp;tblAllCourses[Type],0),MATCH(E$3,tblAllCourses[[#Headers],[Prerequisite 1]:[Prerequisite 7]],0)))</f>
        <v/>
      </c>
      <c r="F144" s="94" t="str" cm="1">
        <f t="array" ref="F144">IF(INDEX(tblAllCourses[[Prerequisite 1]:[Prerequisite 7]],MATCH($A144&amp;"Bus Elec",tblAllCourses[Course Code]&amp;tblAllCourses[Type],0),MATCH(F$3,tblAllCourses[[#Headers],[Prerequisite 1]:[Prerequisite 7]],0))=0,"",INDEX(tblAllCourses[[Prerequisite 1]:[Prerequisite 7]],MATCH($A144&amp;"Bus Elec",tblAllCourses[Course Code]&amp;tblAllCourses[Type],0),MATCH(F$3,tblAllCourses[[#Headers],[Prerequisite 1]:[Prerequisite 7]],0)))</f>
        <v/>
      </c>
      <c r="G144" s="94" t="str" cm="1">
        <f t="array" ref="G144">IF(INDEX(tblAllCourses[[Prerequisite 1]:[Prerequisite 7]],MATCH($A144&amp;"Bus Elec",tblAllCourses[Course Code]&amp;tblAllCourses[Type],0),MATCH(G$3,tblAllCourses[[#Headers],[Prerequisite 1]:[Prerequisite 7]],0))=0,"",INDEX(tblAllCourses[[Prerequisite 1]:[Prerequisite 7]],MATCH($A144&amp;"Bus Elec",tblAllCourses[Course Code]&amp;tblAllCourses[Type],0),MATCH(G$3,tblAllCourses[[#Headers],[Prerequisite 1]:[Prerequisite 7]],0)))</f>
        <v/>
      </c>
      <c r="H144" s="94" t="str" cm="1">
        <f t="array" ref="H144">IF(INDEX(tblAllCourses[[Prerequisite 1]:[Prerequisite 7]],MATCH($A144&amp;"Bus Elec",tblAllCourses[Course Code]&amp;tblAllCourses[Type],0),MATCH(H$3,tblAllCourses[[#Headers],[Prerequisite 1]:[Prerequisite 7]],0))=0,"",INDEX(tblAllCourses[[Prerequisite 1]:[Prerequisite 7]],MATCH($A144&amp;"Bus Elec",tblAllCourses[Course Code]&amp;tblAllCourses[Type],0),MATCH(H$3,tblAllCourses[[#Headers],[Prerequisite 1]:[Prerequisite 7]],0)))</f>
        <v/>
      </c>
      <c r="I144" s="94" t="str" cm="1">
        <f t="array" ref="I144">IF(INDEX(tblAllCourses[[Prerequisite 1]:[Prerequisite 7]],MATCH($A144&amp;"Bus Elec",tblAllCourses[Course Code]&amp;tblAllCourses[Type],0),MATCH(I$3,tblAllCourses[[#Headers],[Prerequisite 1]:[Prerequisite 7]],0))=0,"",INDEX(tblAllCourses[[Prerequisite 1]:[Prerequisite 7]],MATCH($A144&amp;"Bus Elec",tblAllCourses[Course Code]&amp;tblAllCourses[Type],0),MATCH(I$3,tblAllCourses[[#Headers],[Prerequisite 1]:[Prerequisite 7]],0)))</f>
        <v/>
      </c>
      <c r="J144" s="94" t="str" cm="1">
        <f t="array" ref="J144">IF(INDEX(tblAllCourses[[Prerequisite 1]:[Prerequisite 7]],MATCH($A144&amp;"Bus Elec",tblAllCourses[Course Code]&amp;tblAllCourses[Type],0),MATCH(J$3,tblAllCourses[[#Headers],[Prerequisite 1]:[Prerequisite 7]],0))=0,"",INDEX(tblAllCourses[[Prerequisite 1]:[Prerequisite 7]],MATCH($A144&amp;"Bus Elec",tblAllCourses[Course Code]&amp;tblAllCourses[Type],0),MATCH(J$3,tblAllCourses[[#Headers],[Prerequisite 1]:[Prerequisite 7]],0)))</f>
        <v/>
      </c>
      <c r="K144" s="110"/>
    </row>
    <row r="145" spans="1:11" ht="15.75" customHeight="1" x14ac:dyDescent="0.5">
      <c r="A145" s="44" t="s">
        <v>477</v>
      </c>
      <c r="B145" s="47" t="s">
        <v>263</v>
      </c>
      <c r="C145" s="45">
        <f>VLOOKUP(A145,tblAllCourses[[Course Code]:[Credits]],3,FALSE)</f>
        <v>3</v>
      </c>
      <c r="D145" s="94" t="str" cm="1">
        <f t="array" ref="D145">IF(INDEX(tblAllCourses[[Prerequisite 1]:[Prerequisite 7]],MATCH($A145&amp;"Bus Elec",tblAllCourses[Course Code]&amp;tblAllCourses[Type],0),MATCH(D$3,tblAllCourses[[#Headers],[Prerequisite 1]:[Prerequisite 7]],0))=0,"",INDEX(tblAllCourses[[Prerequisite 1]:[Prerequisite 7]],MATCH($A145&amp;"Bus Elec",tblAllCourses[Course Code]&amp;tblAllCourses[Type],0),MATCH(D$3,tblAllCourses[[#Headers],[Prerequisite 1]:[Prerequisite 7]],0)))</f>
        <v/>
      </c>
      <c r="E145" s="94" t="str" cm="1">
        <f t="array" ref="E145">IF(INDEX(tblAllCourses[[Prerequisite 1]:[Prerequisite 7]],MATCH($A145&amp;"Bus Elec",tblAllCourses[Course Code]&amp;tblAllCourses[Type],0),MATCH(E$3,tblAllCourses[[#Headers],[Prerequisite 1]:[Prerequisite 7]],0))=0,"",INDEX(tblAllCourses[[Prerequisite 1]:[Prerequisite 7]],MATCH($A145&amp;"Bus Elec",tblAllCourses[Course Code]&amp;tblAllCourses[Type],0),MATCH(E$3,tblAllCourses[[#Headers],[Prerequisite 1]:[Prerequisite 7]],0)))</f>
        <v/>
      </c>
      <c r="F145" s="94" t="str" cm="1">
        <f t="array" ref="F145">IF(INDEX(tblAllCourses[[Prerequisite 1]:[Prerequisite 7]],MATCH($A145&amp;"Bus Elec",tblAllCourses[Course Code]&amp;tblAllCourses[Type],0),MATCH(F$3,tblAllCourses[[#Headers],[Prerequisite 1]:[Prerequisite 7]],0))=0,"",INDEX(tblAllCourses[[Prerequisite 1]:[Prerequisite 7]],MATCH($A145&amp;"Bus Elec",tblAllCourses[Course Code]&amp;tblAllCourses[Type],0),MATCH(F$3,tblAllCourses[[#Headers],[Prerequisite 1]:[Prerequisite 7]],0)))</f>
        <v/>
      </c>
      <c r="G145" s="94" t="str" cm="1">
        <f t="array" ref="G145">IF(INDEX(tblAllCourses[[Prerequisite 1]:[Prerequisite 7]],MATCH($A145&amp;"Bus Elec",tblAllCourses[Course Code]&amp;tblAllCourses[Type],0),MATCH(G$3,tblAllCourses[[#Headers],[Prerequisite 1]:[Prerequisite 7]],0))=0,"",INDEX(tblAllCourses[[Prerequisite 1]:[Prerequisite 7]],MATCH($A145&amp;"Bus Elec",tblAllCourses[Course Code]&amp;tblAllCourses[Type],0),MATCH(G$3,tblAllCourses[[#Headers],[Prerequisite 1]:[Prerequisite 7]],0)))</f>
        <v/>
      </c>
      <c r="H145" s="94" t="str" cm="1">
        <f t="array" ref="H145">IF(INDEX(tblAllCourses[[Prerequisite 1]:[Prerequisite 7]],MATCH($A145&amp;"Bus Elec",tblAllCourses[Course Code]&amp;tblAllCourses[Type],0),MATCH(H$3,tblAllCourses[[#Headers],[Prerequisite 1]:[Prerequisite 7]],0))=0,"",INDEX(tblAllCourses[[Prerequisite 1]:[Prerequisite 7]],MATCH($A145&amp;"Bus Elec",tblAllCourses[Course Code]&amp;tblAllCourses[Type],0),MATCH(H$3,tblAllCourses[[#Headers],[Prerequisite 1]:[Prerequisite 7]],0)))</f>
        <v/>
      </c>
      <c r="I145" s="94" t="str" cm="1">
        <f t="array" ref="I145">IF(INDEX(tblAllCourses[[Prerequisite 1]:[Prerequisite 7]],MATCH($A145&amp;"Bus Elec",tblAllCourses[Course Code]&amp;tblAllCourses[Type],0),MATCH(I$3,tblAllCourses[[#Headers],[Prerequisite 1]:[Prerequisite 7]],0))=0,"",INDEX(tblAllCourses[[Prerequisite 1]:[Prerequisite 7]],MATCH($A145&amp;"Bus Elec",tblAllCourses[Course Code]&amp;tblAllCourses[Type],0),MATCH(I$3,tblAllCourses[[#Headers],[Prerequisite 1]:[Prerequisite 7]],0)))</f>
        <v/>
      </c>
      <c r="J145" s="94" t="str" cm="1">
        <f t="array" ref="J145">IF(INDEX(tblAllCourses[[Prerequisite 1]:[Prerequisite 7]],MATCH($A145&amp;"Bus Elec",tblAllCourses[Course Code]&amp;tblAllCourses[Type],0),MATCH(J$3,tblAllCourses[[#Headers],[Prerequisite 1]:[Prerequisite 7]],0))=0,"",INDEX(tblAllCourses[[Prerequisite 1]:[Prerequisite 7]],MATCH($A145&amp;"Bus Elec",tblAllCourses[Course Code]&amp;tblAllCourses[Type],0),MATCH(J$3,tblAllCourses[[#Headers],[Prerequisite 1]:[Prerequisite 7]],0)))</f>
        <v/>
      </c>
      <c r="K145" s="110"/>
    </row>
    <row r="146" spans="1:11" ht="15.75" customHeight="1" x14ac:dyDescent="0.5">
      <c r="A146" s="44" t="s">
        <v>1045</v>
      </c>
      <c r="B146" s="47" t="s">
        <v>1048</v>
      </c>
      <c r="C146" s="45">
        <v>3</v>
      </c>
      <c r="D146" s="94" t="str" cm="1">
        <f t="array" ref="D146">IF(INDEX(tblAllCourses[[Prerequisite 1]:[Prerequisite 7]],MATCH($A146&amp;"Bus Elec",tblAllCourses[Course Code]&amp;tblAllCourses[Type],0),MATCH(D$3,tblAllCourses[[#Headers],[Prerequisite 1]:[Prerequisite 7]],0))=0,"",INDEX(tblAllCourses[[Prerequisite 1]:[Prerequisite 7]],MATCH($A146&amp;"Bus Elec",tblAllCourses[Course Code]&amp;tblAllCourses[Type],0),MATCH(D$3,tblAllCourses[[#Headers],[Prerequisite 1]:[Prerequisite 7]],0)))</f>
        <v>BBA2103</v>
      </c>
      <c r="E146" s="94" t="str" cm="1">
        <f t="array" ref="E146">IF(INDEX(tblAllCourses[[Prerequisite 1]:[Prerequisite 7]],MATCH($A146&amp;"Bus Elec",tblAllCourses[Course Code]&amp;tblAllCourses[Type],0),MATCH(E$3,tblAllCourses[[#Headers],[Prerequisite 1]:[Prerequisite 7]],0))=0,"",INDEX(tblAllCourses[[Prerequisite 1]:[Prerequisite 7]],MATCH($A146&amp;"Bus Elec",tblAllCourses[Course Code]&amp;tblAllCourses[Type],0),MATCH(E$3,tblAllCourses[[#Headers],[Prerequisite 1]:[Prerequisite 7]],0)))</f>
        <v/>
      </c>
      <c r="F146" s="94" t="str" cm="1">
        <f t="array" ref="F146">IF(INDEX(tblAllCourses[[Prerequisite 1]:[Prerequisite 7]],MATCH($A146&amp;"Bus Elec",tblAllCourses[Course Code]&amp;tblAllCourses[Type],0),MATCH(F$3,tblAllCourses[[#Headers],[Prerequisite 1]:[Prerequisite 7]],0))=0,"",INDEX(tblAllCourses[[Prerequisite 1]:[Prerequisite 7]],MATCH($A146&amp;"Bus Elec",tblAllCourses[Course Code]&amp;tblAllCourses[Type],0),MATCH(F$3,tblAllCourses[[#Headers],[Prerequisite 1]:[Prerequisite 7]],0)))</f>
        <v/>
      </c>
      <c r="G146" s="94" t="str" cm="1">
        <f t="array" ref="G146">IF(INDEX(tblAllCourses[[Prerequisite 1]:[Prerequisite 7]],MATCH($A146&amp;"Bus Elec",tblAllCourses[Course Code]&amp;tblAllCourses[Type],0),MATCH(G$3,tblAllCourses[[#Headers],[Prerequisite 1]:[Prerequisite 7]],0))=0,"",INDEX(tblAllCourses[[Prerequisite 1]:[Prerequisite 7]],MATCH($A146&amp;"Bus Elec",tblAllCourses[Course Code]&amp;tblAllCourses[Type],0),MATCH(G$3,tblAllCourses[[#Headers],[Prerequisite 1]:[Prerequisite 7]],0)))</f>
        <v/>
      </c>
      <c r="H146" s="94" t="str" cm="1">
        <f t="array" ref="H146">IF(INDEX(tblAllCourses[[Prerequisite 1]:[Prerequisite 7]],MATCH($A146&amp;"Bus Elec",tblAllCourses[Course Code]&amp;tblAllCourses[Type],0),MATCH(H$3,tblAllCourses[[#Headers],[Prerequisite 1]:[Prerequisite 7]],0))=0,"",INDEX(tblAllCourses[[Prerequisite 1]:[Prerequisite 7]],MATCH($A146&amp;"Bus Elec",tblAllCourses[Course Code]&amp;tblAllCourses[Type],0),MATCH(H$3,tblAllCourses[[#Headers],[Prerequisite 1]:[Prerequisite 7]],0)))</f>
        <v/>
      </c>
      <c r="I146" s="94" t="str" cm="1">
        <f t="array" ref="I146">IF(INDEX(tblAllCourses[[Prerequisite 1]:[Prerequisite 7]],MATCH($A146&amp;"Bus Elec",tblAllCourses[Course Code]&amp;tblAllCourses[Type],0),MATCH(I$3,tblAllCourses[[#Headers],[Prerequisite 1]:[Prerequisite 7]],0))=0,"",INDEX(tblAllCourses[[Prerequisite 1]:[Prerequisite 7]],MATCH($A146&amp;"Bus Elec",tblAllCourses[Course Code]&amp;tblAllCourses[Type],0),MATCH(I$3,tblAllCourses[[#Headers],[Prerequisite 1]:[Prerequisite 7]],0)))</f>
        <v/>
      </c>
      <c r="J146" s="94" t="str" cm="1">
        <f t="array" ref="J146">IF(INDEX(tblAllCourses[[Prerequisite 1]:[Prerequisite 7]],MATCH($A146&amp;"Bus Elec",tblAllCourses[Course Code]&amp;tblAllCourses[Type],0),MATCH(J$3,tblAllCourses[[#Headers],[Prerequisite 1]:[Prerequisite 7]],0))=0,"",INDEX(tblAllCourses[[Prerequisite 1]:[Prerequisite 7]],MATCH($A146&amp;"Bus Elec",tblAllCourses[Course Code]&amp;tblAllCourses[Type],0),MATCH(J$3,tblAllCourses[[#Headers],[Prerequisite 1]:[Prerequisite 7]],0)))</f>
        <v/>
      </c>
      <c r="K146" s="110"/>
    </row>
    <row r="147" spans="1:11" ht="15.75" customHeight="1" x14ac:dyDescent="0.5">
      <c r="A147" s="44" t="s">
        <v>478</v>
      </c>
      <c r="B147" s="39" t="s">
        <v>264</v>
      </c>
      <c r="C147" s="45">
        <f>VLOOKUP(A147,tblAllCourses[[Course Code]:[Credits]],3,FALSE)</f>
        <v>3</v>
      </c>
      <c r="D147" s="94" cm="1">
        <f t="array" ref="D147">IF(INDEX(tblAllCourses[[Prerequisite 1]:[Prerequisite 7]],MATCH($A147&amp;"Bus Elec",tblAllCourses[Course Code]&amp;tblAllCourses[Type],0),MATCH(D$3,tblAllCourses[[#Headers],[Prerequisite 1]:[Prerequisite 7]],0))=0,"",INDEX(tblAllCourses[[Prerequisite 1]:[Prerequisite 7]],MATCH($A147&amp;"Bus Elec",tblAllCourses[Course Code]&amp;tblAllCourses[Type],0),MATCH(D$3,tblAllCourses[[#Headers],[Prerequisite 1]:[Prerequisite 7]],0)))</f>
        <v>80</v>
      </c>
      <c r="E147" s="94" t="str" cm="1">
        <f t="array" ref="E147">IF(INDEX(tblAllCourses[[Prerequisite 1]:[Prerequisite 7]],MATCH($A147&amp;"Bus Elec",tblAllCourses[Course Code]&amp;tblAllCourses[Type],0),MATCH(E$3,tblAllCourses[[#Headers],[Prerequisite 1]:[Prerequisite 7]],0))=0,"",INDEX(tblAllCourses[[Prerequisite 1]:[Prerequisite 7]],MATCH($A147&amp;"Bus Elec",tblAllCourses[Course Code]&amp;tblAllCourses[Type],0),MATCH(E$3,tblAllCourses[[#Headers],[Prerequisite 1]:[Prerequisite 7]],0)))</f>
        <v>BBA2103</v>
      </c>
      <c r="F147" s="94" t="str" cm="1">
        <f t="array" ref="F147">IF(INDEX(tblAllCourses[[Prerequisite 1]:[Prerequisite 7]],MATCH($A147&amp;"Bus Elec",tblAllCourses[Course Code]&amp;tblAllCourses[Type],0),MATCH(F$3,tblAllCourses[[#Headers],[Prerequisite 1]:[Prerequisite 7]],0))=0,"",INDEX(tblAllCourses[[Prerequisite 1]:[Prerequisite 7]],MATCH($A147&amp;"Bus Elec",tblAllCourses[Course Code]&amp;tblAllCourses[Type],0),MATCH(F$3,tblAllCourses[[#Headers],[Prerequisite 1]:[Prerequisite 7]],0)))</f>
        <v/>
      </c>
      <c r="G147" s="94" t="str" cm="1">
        <f t="array" ref="G147">IF(INDEX(tblAllCourses[[Prerequisite 1]:[Prerequisite 7]],MATCH($A147&amp;"Bus Elec",tblAllCourses[Course Code]&amp;tblAllCourses[Type],0),MATCH(G$3,tblAllCourses[[#Headers],[Prerequisite 1]:[Prerequisite 7]],0))=0,"",INDEX(tblAllCourses[[Prerequisite 1]:[Prerequisite 7]],MATCH($A147&amp;"Bus Elec",tblAllCourses[Course Code]&amp;tblAllCourses[Type],0),MATCH(G$3,tblAllCourses[[#Headers],[Prerequisite 1]:[Prerequisite 7]],0)))</f>
        <v/>
      </c>
      <c r="H147" s="94" t="str" cm="1">
        <f t="array" ref="H147">IF(INDEX(tblAllCourses[[Prerequisite 1]:[Prerequisite 7]],MATCH($A147&amp;"Bus Elec",tblAllCourses[Course Code]&amp;tblAllCourses[Type],0),MATCH(H$3,tblAllCourses[[#Headers],[Prerequisite 1]:[Prerequisite 7]],0))=0,"",INDEX(tblAllCourses[[Prerequisite 1]:[Prerequisite 7]],MATCH($A147&amp;"Bus Elec",tblAllCourses[Course Code]&amp;tblAllCourses[Type],0),MATCH(H$3,tblAllCourses[[#Headers],[Prerequisite 1]:[Prerequisite 7]],0)))</f>
        <v/>
      </c>
      <c r="I147" s="94" t="str" cm="1">
        <f t="array" ref="I147">IF(INDEX(tblAllCourses[[Prerequisite 1]:[Prerequisite 7]],MATCH($A147&amp;"Bus Elec",tblAllCourses[Course Code]&amp;tblAllCourses[Type],0),MATCH(I$3,tblAllCourses[[#Headers],[Prerequisite 1]:[Prerequisite 7]],0))=0,"",INDEX(tblAllCourses[[Prerequisite 1]:[Prerequisite 7]],MATCH($A147&amp;"Bus Elec",tblAllCourses[Course Code]&amp;tblAllCourses[Type],0),MATCH(I$3,tblAllCourses[[#Headers],[Prerequisite 1]:[Prerequisite 7]],0)))</f>
        <v/>
      </c>
      <c r="J147" s="94" t="str" cm="1">
        <f t="array" ref="J147">IF(INDEX(tblAllCourses[[Prerequisite 1]:[Prerequisite 7]],MATCH($A147&amp;"Bus Elec",tblAllCourses[Course Code]&amp;tblAllCourses[Type],0),MATCH(J$3,tblAllCourses[[#Headers],[Prerequisite 1]:[Prerequisite 7]],0))=0,"",INDEX(tblAllCourses[[Prerequisite 1]:[Prerequisite 7]],MATCH($A147&amp;"Bus Elec",tblAllCourses[Course Code]&amp;tblAllCourses[Type],0),MATCH(J$3,tblAllCourses[[#Headers],[Prerequisite 1]:[Prerequisite 7]],0)))</f>
        <v/>
      </c>
      <c r="K147" s="110"/>
    </row>
    <row r="148" spans="1:11" ht="15.75" customHeight="1" x14ac:dyDescent="0.5">
      <c r="A148" s="44" t="s">
        <v>1041</v>
      </c>
      <c r="B148" s="39" t="s">
        <v>1042</v>
      </c>
      <c r="C148" s="45">
        <v>3</v>
      </c>
      <c r="D148" s="94" t="str" cm="1">
        <f t="array" ref="D148">IF(INDEX(tblAllCourses[[Prerequisite 1]:[Prerequisite 7]],MATCH($A148&amp;"Bus Elec",tblAllCourses[Course Code]&amp;tblAllCourses[Type],0),MATCH(D$3,tblAllCourses[[#Headers],[Prerequisite 1]:[Prerequisite 7]],0))=0,"",INDEX(tblAllCourses[[Prerequisite 1]:[Prerequisite 7]],MATCH($A148&amp;"Bus Elec",tblAllCourses[Course Code]&amp;tblAllCourses[Type],0),MATCH(D$3,tblAllCourses[[#Headers],[Prerequisite 1]:[Prerequisite 7]],0)))</f>
        <v>BBA2103</v>
      </c>
      <c r="E148" s="94" t="str" cm="1">
        <f t="array" ref="E148">IF(INDEX(tblAllCourses[[Prerequisite 1]:[Prerequisite 7]],MATCH($A148&amp;"Bus Elec",tblAllCourses[Course Code]&amp;tblAllCourses[Type],0),MATCH(E$3,tblAllCourses[[#Headers],[Prerequisite 1]:[Prerequisite 7]],0))=0,"",INDEX(tblAllCourses[[Prerequisite 1]:[Prerequisite 7]],MATCH($A148&amp;"Bus Elec",tblAllCourses[Course Code]&amp;tblAllCourses[Type],0),MATCH(E$3,tblAllCourses[[#Headers],[Prerequisite 1]:[Prerequisite 7]],0)))</f>
        <v/>
      </c>
      <c r="F148" s="94" t="str" cm="1">
        <f t="array" ref="F148">IF(INDEX(tblAllCourses[[Prerequisite 1]:[Prerequisite 7]],MATCH($A148&amp;"Bus Elec",tblAllCourses[Course Code]&amp;tblAllCourses[Type],0),MATCH(F$3,tblAllCourses[[#Headers],[Prerequisite 1]:[Prerequisite 7]],0))=0,"",INDEX(tblAllCourses[[Prerequisite 1]:[Prerequisite 7]],MATCH($A148&amp;"Bus Elec",tblAllCourses[Course Code]&amp;tblAllCourses[Type],0),MATCH(F$3,tblAllCourses[[#Headers],[Prerequisite 1]:[Prerequisite 7]],0)))</f>
        <v/>
      </c>
      <c r="G148" s="94" t="str" cm="1">
        <f t="array" ref="G148">IF(INDEX(tblAllCourses[[Prerequisite 1]:[Prerequisite 7]],MATCH($A148&amp;"Bus Elec",tblAllCourses[Course Code]&amp;tblAllCourses[Type],0),MATCH(G$3,tblAllCourses[[#Headers],[Prerequisite 1]:[Prerequisite 7]],0))=0,"",INDEX(tblAllCourses[[Prerequisite 1]:[Prerequisite 7]],MATCH($A148&amp;"Bus Elec",tblAllCourses[Course Code]&amp;tblAllCourses[Type],0),MATCH(G$3,tblAllCourses[[#Headers],[Prerequisite 1]:[Prerequisite 7]],0)))</f>
        <v/>
      </c>
      <c r="H148" s="94" t="str" cm="1">
        <f t="array" ref="H148">IF(INDEX(tblAllCourses[[Prerequisite 1]:[Prerequisite 7]],MATCH($A148&amp;"Bus Elec",tblAllCourses[Course Code]&amp;tblAllCourses[Type],0),MATCH(H$3,tblAllCourses[[#Headers],[Prerequisite 1]:[Prerequisite 7]],0))=0,"",INDEX(tblAllCourses[[Prerequisite 1]:[Prerequisite 7]],MATCH($A148&amp;"Bus Elec",tblAllCourses[Course Code]&amp;tblAllCourses[Type],0),MATCH(H$3,tblAllCourses[[#Headers],[Prerequisite 1]:[Prerequisite 7]],0)))</f>
        <v/>
      </c>
      <c r="I148" s="94" t="str" cm="1">
        <f t="array" ref="I148">IF(INDEX(tblAllCourses[[Prerequisite 1]:[Prerequisite 7]],MATCH($A148&amp;"Bus Elec",tblAllCourses[Course Code]&amp;tblAllCourses[Type],0),MATCH(I$3,tblAllCourses[[#Headers],[Prerequisite 1]:[Prerequisite 7]],0))=0,"",INDEX(tblAllCourses[[Prerequisite 1]:[Prerequisite 7]],MATCH($A148&amp;"Bus Elec",tblAllCourses[Course Code]&amp;tblAllCourses[Type],0),MATCH(I$3,tblAllCourses[[#Headers],[Prerequisite 1]:[Prerequisite 7]],0)))</f>
        <v/>
      </c>
      <c r="J148" s="94" t="str" cm="1">
        <f t="array" ref="J148">IF(INDEX(tblAllCourses[[Prerequisite 1]:[Prerequisite 7]],MATCH($A148&amp;"Bus Elec",tblAllCourses[Course Code]&amp;tblAllCourses[Type],0),MATCH(J$3,tblAllCourses[[#Headers],[Prerequisite 1]:[Prerequisite 7]],0))=0,"",INDEX(tblAllCourses[[Prerequisite 1]:[Prerequisite 7]],MATCH($A148&amp;"Bus Elec",tblAllCourses[Course Code]&amp;tblAllCourses[Type],0),MATCH(J$3,tblAllCourses[[#Headers],[Prerequisite 1]:[Prerequisite 7]],0)))</f>
        <v/>
      </c>
      <c r="K148" s="110"/>
    </row>
    <row r="149" spans="1:11" ht="15.75" customHeight="1" x14ac:dyDescent="0.5">
      <c r="A149" s="44" t="s">
        <v>1043</v>
      </c>
      <c r="B149" s="39" t="s">
        <v>1044</v>
      </c>
      <c r="C149" s="45">
        <v>3</v>
      </c>
      <c r="D149" s="94" cm="1">
        <f t="array" ref="D149">IF(INDEX(tblAllCourses[[Prerequisite 1]:[Prerequisite 7]],MATCH($A149&amp;"Bus Elec",tblAllCourses[Course Code]&amp;tblAllCourses[Type],0),MATCH(D$3,tblAllCourses[[#Headers],[Prerequisite 1]:[Prerequisite 7]],0))=0,"",INDEX(tblAllCourses[[Prerequisite 1]:[Prerequisite 7]],MATCH($A149&amp;"Bus Elec",tblAllCourses[Course Code]&amp;tblAllCourses[Type],0),MATCH(D$3,tblAllCourses[[#Headers],[Prerequisite 1]:[Prerequisite 7]],0)))</f>
        <v>80</v>
      </c>
      <c r="E149" s="94" t="str" cm="1">
        <f t="array" ref="E149">IF(INDEX(tblAllCourses[[Prerequisite 1]:[Prerequisite 7]],MATCH($A149&amp;"Bus Elec",tblAllCourses[Course Code]&amp;tblAllCourses[Type],0),MATCH(E$3,tblAllCourses[[#Headers],[Prerequisite 1]:[Prerequisite 7]],0))=0,"",INDEX(tblAllCourses[[Prerequisite 1]:[Prerequisite 7]],MATCH($A149&amp;"Bus Elec",tblAllCourses[Course Code]&amp;tblAllCourses[Type],0),MATCH(E$3,tblAllCourses[[#Headers],[Prerequisite 1]:[Prerequisite 7]],0)))</f>
        <v>BBA2103</v>
      </c>
      <c r="F149" s="94" t="str" cm="1">
        <f t="array" ref="F149">IF(INDEX(tblAllCourses[[Prerequisite 1]:[Prerequisite 7]],MATCH($A149&amp;"Bus Elec",tblAllCourses[Course Code]&amp;tblAllCourses[Type],0),MATCH(F$3,tblAllCourses[[#Headers],[Prerequisite 1]:[Prerequisite 7]],0))=0,"",INDEX(tblAllCourses[[Prerequisite 1]:[Prerequisite 7]],MATCH($A149&amp;"Bus Elec",tblAllCourses[Course Code]&amp;tblAllCourses[Type],0),MATCH(F$3,tblAllCourses[[#Headers],[Prerequisite 1]:[Prerequisite 7]],0)))</f>
        <v/>
      </c>
      <c r="G149" s="94" t="str" cm="1">
        <f t="array" ref="G149">IF(INDEX(tblAllCourses[[Prerequisite 1]:[Prerequisite 7]],MATCH($A149&amp;"Bus Elec",tblAllCourses[Course Code]&amp;tblAllCourses[Type],0),MATCH(G$3,tblAllCourses[[#Headers],[Prerequisite 1]:[Prerequisite 7]],0))=0,"",INDEX(tblAllCourses[[Prerequisite 1]:[Prerequisite 7]],MATCH($A149&amp;"Bus Elec",tblAllCourses[Course Code]&amp;tblAllCourses[Type],0),MATCH(G$3,tblAllCourses[[#Headers],[Prerequisite 1]:[Prerequisite 7]],0)))</f>
        <v/>
      </c>
      <c r="H149" s="94" t="str" cm="1">
        <f t="array" ref="H149">IF(INDEX(tblAllCourses[[Prerequisite 1]:[Prerequisite 7]],MATCH($A149&amp;"Bus Elec",tblAllCourses[Course Code]&amp;tblAllCourses[Type],0),MATCH(H$3,tblAllCourses[[#Headers],[Prerequisite 1]:[Prerequisite 7]],0))=0,"",INDEX(tblAllCourses[[Prerequisite 1]:[Prerequisite 7]],MATCH($A149&amp;"Bus Elec",tblAllCourses[Course Code]&amp;tblAllCourses[Type],0),MATCH(H$3,tblAllCourses[[#Headers],[Prerequisite 1]:[Prerequisite 7]],0)))</f>
        <v/>
      </c>
      <c r="I149" s="94" t="str" cm="1">
        <f t="array" ref="I149">IF(INDEX(tblAllCourses[[Prerequisite 1]:[Prerequisite 7]],MATCH($A149&amp;"Bus Elec",tblAllCourses[Course Code]&amp;tblAllCourses[Type],0),MATCH(I$3,tblAllCourses[[#Headers],[Prerequisite 1]:[Prerequisite 7]],0))=0,"",INDEX(tblAllCourses[[Prerequisite 1]:[Prerequisite 7]],MATCH($A149&amp;"Bus Elec",tblAllCourses[Course Code]&amp;tblAllCourses[Type],0),MATCH(I$3,tblAllCourses[[#Headers],[Prerequisite 1]:[Prerequisite 7]],0)))</f>
        <v/>
      </c>
      <c r="J149" s="94" t="str" cm="1">
        <f t="array" ref="J149">IF(INDEX(tblAllCourses[[Prerequisite 1]:[Prerequisite 7]],MATCH($A149&amp;"Bus Elec",tblAllCourses[Course Code]&amp;tblAllCourses[Type],0),MATCH(J$3,tblAllCourses[[#Headers],[Prerequisite 1]:[Prerequisite 7]],0))=0,"",INDEX(tblAllCourses[[Prerequisite 1]:[Prerequisite 7]],MATCH($A149&amp;"Bus Elec",tblAllCourses[Course Code]&amp;tblAllCourses[Type],0),MATCH(J$3,tblAllCourses[[#Headers],[Prerequisite 1]:[Prerequisite 7]],0)))</f>
        <v/>
      </c>
      <c r="K149" s="110"/>
    </row>
    <row r="150" spans="1:11" ht="15.75" customHeight="1" x14ac:dyDescent="0.5">
      <c r="A150" s="44" t="s">
        <v>479</v>
      </c>
      <c r="B150" s="39" t="s">
        <v>265</v>
      </c>
      <c r="C150" s="45">
        <f>VLOOKUP(A150,tblAllCourses[[Course Code]:[Credits]],3,FALSE)</f>
        <v>3</v>
      </c>
      <c r="D150" s="94" t="str" cm="1">
        <f t="array" ref="D150">IF(INDEX(tblAllCourses[[Prerequisite 1]:[Prerequisite 7]],MATCH($A150&amp;"Bus Elec",tblAllCourses[Course Code]&amp;tblAllCourses[Type],0),MATCH(D$3,tblAllCourses[[#Headers],[Prerequisite 1]:[Prerequisite 7]],0))=0,"",INDEX(tblAllCourses[[Prerequisite 1]:[Prerequisite 7]],MATCH($A150&amp;"Bus Elec",tblAllCourses[Course Code]&amp;tblAllCourses[Type],0),MATCH(D$3,tblAllCourses[[#Headers],[Prerequisite 1]:[Prerequisite 7]],0)))</f>
        <v>BFN3220</v>
      </c>
      <c r="E150" s="94" t="str" cm="1">
        <f t="array" ref="E150">IF(INDEX(tblAllCourses[[Prerequisite 1]:[Prerequisite 7]],MATCH($A150&amp;"Bus Elec",tblAllCourses[Course Code]&amp;tblAllCourses[Type],0),MATCH(E$3,tblAllCourses[[#Headers],[Prerequisite 1]:[Prerequisite 7]],0))=0,"",INDEX(tblAllCourses[[Prerequisite 1]:[Prerequisite 7]],MATCH($A150&amp;"Bus Elec",tblAllCourses[Course Code]&amp;tblAllCourses[Type],0),MATCH(E$3,tblAllCourses[[#Headers],[Prerequisite 1]:[Prerequisite 7]],0)))</f>
        <v/>
      </c>
      <c r="F150" s="94" t="str" cm="1">
        <f t="array" ref="F150">IF(INDEX(tblAllCourses[[Prerequisite 1]:[Prerequisite 7]],MATCH($A150&amp;"Bus Elec",tblAllCourses[Course Code]&amp;tblAllCourses[Type],0),MATCH(F$3,tblAllCourses[[#Headers],[Prerequisite 1]:[Prerequisite 7]],0))=0,"",INDEX(tblAllCourses[[Prerequisite 1]:[Prerequisite 7]],MATCH($A150&amp;"Bus Elec",tblAllCourses[Course Code]&amp;tblAllCourses[Type],0),MATCH(F$3,tblAllCourses[[#Headers],[Prerequisite 1]:[Prerequisite 7]],0)))</f>
        <v/>
      </c>
      <c r="G150" s="94" t="str" cm="1">
        <f t="array" ref="G150">IF(INDEX(tblAllCourses[[Prerequisite 1]:[Prerequisite 7]],MATCH($A150&amp;"Bus Elec",tblAllCourses[Course Code]&amp;tblAllCourses[Type],0),MATCH(G$3,tblAllCourses[[#Headers],[Prerequisite 1]:[Prerequisite 7]],0))=0,"",INDEX(tblAllCourses[[Prerequisite 1]:[Prerequisite 7]],MATCH($A150&amp;"Bus Elec",tblAllCourses[Course Code]&amp;tblAllCourses[Type],0),MATCH(G$3,tblAllCourses[[#Headers],[Prerequisite 1]:[Prerequisite 7]],0)))</f>
        <v/>
      </c>
      <c r="H150" s="94" t="str" cm="1">
        <f t="array" ref="H150">IF(INDEX(tblAllCourses[[Prerequisite 1]:[Prerequisite 7]],MATCH($A150&amp;"Bus Elec",tblAllCourses[Course Code]&amp;tblAllCourses[Type],0),MATCH(H$3,tblAllCourses[[#Headers],[Prerequisite 1]:[Prerequisite 7]],0))=0,"",INDEX(tblAllCourses[[Prerequisite 1]:[Prerequisite 7]],MATCH($A150&amp;"Bus Elec",tblAllCourses[Course Code]&amp;tblAllCourses[Type],0),MATCH(H$3,tblAllCourses[[#Headers],[Prerequisite 1]:[Prerequisite 7]],0)))</f>
        <v/>
      </c>
      <c r="I150" s="94" t="str" cm="1">
        <f t="array" ref="I150">IF(INDEX(tblAllCourses[[Prerequisite 1]:[Prerequisite 7]],MATCH($A150&amp;"Bus Elec",tblAllCourses[Course Code]&amp;tblAllCourses[Type],0),MATCH(I$3,tblAllCourses[[#Headers],[Prerequisite 1]:[Prerequisite 7]],0))=0,"",INDEX(tblAllCourses[[Prerequisite 1]:[Prerequisite 7]],MATCH($A150&amp;"Bus Elec",tblAllCourses[Course Code]&amp;tblAllCourses[Type],0),MATCH(I$3,tblAllCourses[[#Headers],[Prerequisite 1]:[Prerequisite 7]],0)))</f>
        <v/>
      </c>
      <c r="J150" s="94" t="str" cm="1">
        <f t="array" ref="J150">IF(INDEX(tblAllCourses[[Prerequisite 1]:[Prerequisite 7]],MATCH($A150&amp;"Bus Elec",tblAllCourses[Course Code]&amp;tblAllCourses[Type],0),MATCH(J$3,tblAllCourses[[#Headers],[Prerequisite 1]:[Prerequisite 7]],0))=0,"",INDEX(tblAllCourses[[Prerequisite 1]:[Prerequisite 7]],MATCH($A150&amp;"Bus Elec",tblAllCourses[Course Code]&amp;tblAllCourses[Type],0),MATCH(J$3,tblAllCourses[[#Headers],[Prerequisite 1]:[Prerequisite 7]],0)))</f>
        <v/>
      </c>
      <c r="K150" s="110"/>
    </row>
    <row r="151" spans="1:11" ht="15.75" customHeight="1" x14ac:dyDescent="0.5">
      <c r="A151" s="44" t="s">
        <v>480</v>
      </c>
      <c r="B151" s="39" t="s">
        <v>266</v>
      </c>
      <c r="C151" s="45">
        <f>VLOOKUP(A151,tblAllCourses[[Course Code]:[Credits]],3,FALSE)</f>
        <v>3</v>
      </c>
      <c r="D151" s="94" cm="1">
        <f t="array" ref="D151">IF(INDEX(tblAllCourses[[Prerequisite 1]:[Prerequisite 7]],MATCH($A151&amp;"Bus Elec",tblAllCourses[Course Code]&amp;tblAllCourses[Type],0),MATCH(D$3,tblAllCourses[[#Headers],[Prerequisite 1]:[Prerequisite 7]],0))=0,"",INDEX(tblAllCourses[[Prerequisite 1]:[Prerequisite 7]],MATCH($A151&amp;"Bus Elec",tblAllCourses[Course Code]&amp;tblAllCourses[Type],0),MATCH(D$3,tblAllCourses[[#Headers],[Prerequisite 1]:[Prerequisite 7]],0)))</f>
        <v>100</v>
      </c>
      <c r="E151" s="94" t="str" cm="1">
        <f t="array" ref="E151">IF(INDEX(tblAllCourses[[Prerequisite 1]:[Prerequisite 7]],MATCH($A151&amp;"Bus Elec",tblAllCourses[Course Code]&amp;tblAllCourses[Type],0),MATCH(E$3,tblAllCourses[[#Headers],[Prerequisite 1]:[Prerequisite 7]],0))=0,"",INDEX(tblAllCourses[[Prerequisite 1]:[Prerequisite 7]],MATCH($A151&amp;"Bus Elec",tblAllCourses[Course Code]&amp;tblAllCourses[Type],0),MATCH(E$3,tblAllCourses[[#Headers],[Prerequisite 1]:[Prerequisite 7]],0)))</f>
        <v>BBA2103</v>
      </c>
      <c r="F151" s="94" t="str" cm="1">
        <f t="array" ref="F151">IF(INDEX(tblAllCourses[[Prerequisite 1]:[Prerequisite 7]],MATCH($A151&amp;"Bus Elec",tblAllCourses[Course Code]&amp;tblAllCourses[Type],0),MATCH(F$3,tblAllCourses[[#Headers],[Prerequisite 1]:[Prerequisite 7]],0))=0,"",INDEX(tblAllCourses[[Prerequisite 1]:[Prerequisite 7]],MATCH($A151&amp;"Bus Elec",tblAllCourses[Course Code]&amp;tblAllCourses[Type],0),MATCH(F$3,tblAllCourses[[#Headers],[Prerequisite 1]:[Prerequisite 7]],0)))</f>
        <v/>
      </c>
      <c r="G151" s="94" t="str" cm="1">
        <f t="array" ref="G151">IF(INDEX(tblAllCourses[[Prerequisite 1]:[Prerequisite 7]],MATCH($A151&amp;"Bus Elec",tblAllCourses[Course Code]&amp;tblAllCourses[Type],0),MATCH(G$3,tblAllCourses[[#Headers],[Prerequisite 1]:[Prerequisite 7]],0))=0,"",INDEX(tblAllCourses[[Prerequisite 1]:[Prerequisite 7]],MATCH($A151&amp;"Bus Elec",tblAllCourses[Course Code]&amp;tblAllCourses[Type],0),MATCH(G$3,tblAllCourses[[#Headers],[Prerequisite 1]:[Prerequisite 7]],0)))</f>
        <v/>
      </c>
      <c r="H151" s="94" t="str" cm="1">
        <f t="array" ref="H151">IF(INDEX(tblAllCourses[[Prerequisite 1]:[Prerequisite 7]],MATCH($A151&amp;"Bus Elec",tblAllCourses[Course Code]&amp;tblAllCourses[Type],0),MATCH(H$3,tblAllCourses[[#Headers],[Prerequisite 1]:[Prerequisite 7]],0))=0,"",INDEX(tblAllCourses[[Prerequisite 1]:[Prerequisite 7]],MATCH($A151&amp;"Bus Elec",tblAllCourses[Course Code]&amp;tblAllCourses[Type],0),MATCH(H$3,tblAllCourses[[#Headers],[Prerequisite 1]:[Prerequisite 7]],0)))</f>
        <v/>
      </c>
      <c r="I151" s="94" t="str" cm="1">
        <f t="array" ref="I151">IF(INDEX(tblAllCourses[[Prerequisite 1]:[Prerequisite 7]],MATCH($A151&amp;"Bus Elec",tblAllCourses[Course Code]&amp;tblAllCourses[Type],0),MATCH(I$3,tblAllCourses[[#Headers],[Prerequisite 1]:[Prerequisite 7]],0))=0,"",INDEX(tblAllCourses[[Prerequisite 1]:[Prerequisite 7]],MATCH($A151&amp;"Bus Elec",tblAllCourses[Course Code]&amp;tblAllCourses[Type],0),MATCH(I$3,tblAllCourses[[#Headers],[Prerequisite 1]:[Prerequisite 7]],0)))</f>
        <v/>
      </c>
      <c r="J151" s="94" t="str" cm="1">
        <f t="array" ref="J151">IF(INDEX(tblAllCourses[[Prerequisite 1]:[Prerequisite 7]],MATCH($A151&amp;"Bus Elec",tblAllCourses[Course Code]&amp;tblAllCourses[Type],0),MATCH(J$3,tblAllCourses[[#Headers],[Prerequisite 1]:[Prerequisite 7]],0))=0,"",INDEX(tblAllCourses[[Prerequisite 1]:[Prerequisite 7]],MATCH($A151&amp;"Bus Elec",tblAllCourses[Course Code]&amp;tblAllCourses[Type],0),MATCH(J$3,tblAllCourses[[#Headers],[Prerequisite 1]:[Prerequisite 7]],0)))</f>
        <v/>
      </c>
      <c r="K151" s="110"/>
    </row>
    <row r="152" spans="1:11" ht="15.75" customHeight="1" x14ac:dyDescent="0.5">
      <c r="A152" s="44" t="s">
        <v>481</v>
      </c>
      <c r="B152" s="39" t="s">
        <v>267</v>
      </c>
      <c r="C152" s="45">
        <f>VLOOKUP(A152,tblAllCourses[[Course Code]:[Credits]],3,FALSE)</f>
        <v>3</v>
      </c>
      <c r="D152" s="94" cm="1">
        <f t="array" ref="D152">IF(INDEX(tblAllCourses[[Prerequisite 1]:[Prerequisite 7]],MATCH($A152&amp;"Bus Elec",tblAllCourses[Course Code]&amp;tblAllCourses[Type],0),MATCH(D$3,tblAllCourses[[#Headers],[Prerequisite 1]:[Prerequisite 7]],0))=0,"",INDEX(tblAllCourses[[Prerequisite 1]:[Prerequisite 7]],MATCH($A152&amp;"Bus Elec",tblAllCourses[Course Code]&amp;tblAllCourses[Type],0),MATCH(D$3,tblAllCourses[[#Headers],[Prerequisite 1]:[Prerequisite 7]],0)))</f>
        <v>100</v>
      </c>
      <c r="E152" s="94" t="str" cm="1">
        <f t="array" ref="E152">IF(INDEX(tblAllCourses[[Prerequisite 1]:[Prerequisite 7]],MATCH($A152&amp;"Bus Elec",tblAllCourses[Course Code]&amp;tblAllCourses[Type],0),MATCH(E$3,tblAllCourses[[#Headers],[Prerequisite 1]:[Prerequisite 7]],0))=0,"",INDEX(tblAllCourses[[Prerequisite 1]:[Prerequisite 7]],MATCH($A152&amp;"Bus Elec",tblAllCourses[Course Code]&amp;tblAllCourses[Type],0),MATCH(E$3,tblAllCourses[[#Headers],[Prerequisite 1]:[Prerequisite 7]],0)))</f>
        <v>BFN3220</v>
      </c>
      <c r="F152" s="94" t="str" cm="1">
        <f t="array" ref="F152">IF(INDEX(tblAllCourses[[Prerequisite 1]:[Prerequisite 7]],MATCH($A152&amp;"Bus Elec",tblAllCourses[Course Code]&amp;tblAllCourses[Type],0),MATCH(F$3,tblAllCourses[[#Headers],[Prerequisite 1]:[Prerequisite 7]],0))=0,"",INDEX(tblAllCourses[[Prerequisite 1]:[Prerequisite 7]],MATCH($A152&amp;"Bus Elec",tblAllCourses[Course Code]&amp;tblAllCourses[Type],0),MATCH(F$3,tblAllCourses[[#Headers],[Prerequisite 1]:[Prerequisite 7]],0)))</f>
        <v/>
      </c>
      <c r="G152" s="94" t="str" cm="1">
        <f t="array" ref="G152">IF(INDEX(tblAllCourses[[Prerequisite 1]:[Prerequisite 7]],MATCH($A152&amp;"Bus Elec",tblAllCourses[Course Code]&amp;tblAllCourses[Type],0),MATCH(G$3,tblAllCourses[[#Headers],[Prerequisite 1]:[Prerequisite 7]],0))=0,"",INDEX(tblAllCourses[[Prerequisite 1]:[Prerequisite 7]],MATCH($A152&amp;"Bus Elec",tblAllCourses[Course Code]&amp;tblAllCourses[Type],0),MATCH(G$3,tblAllCourses[[#Headers],[Prerequisite 1]:[Prerequisite 7]],0)))</f>
        <v/>
      </c>
      <c r="H152" s="94" t="str" cm="1">
        <f t="array" ref="H152">IF(INDEX(tblAllCourses[[Prerequisite 1]:[Prerequisite 7]],MATCH($A152&amp;"Bus Elec",tblAllCourses[Course Code]&amp;tblAllCourses[Type],0),MATCH(H$3,tblAllCourses[[#Headers],[Prerequisite 1]:[Prerequisite 7]],0))=0,"",INDEX(tblAllCourses[[Prerequisite 1]:[Prerequisite 7]],MATCH($A152&amp;"Bus Elec",tblAllCourses[Course Code]&amp;tblAllCourses[Type],0),MATCH(H$3,tblAllCourses[[#Headers],[Prerequisite 1]:[Prerequisite 7]],0)))</f>
        <v/>
      </c>
      <c r="I152" s="94" t="str" cm="1">
        <f t="array" ref="I152">IF(INDEX(tblAllCourses[[Prerequisite 1]:[Prerequisite 7]],MATCH($A152&amp;"Bus Elec",tblAllCourses[Course Code]&amp;tblAllCourses[Type],0),MATCH(I$3,tblAllCourses[[#Headers],[Prerequisite 1]:[Prerequisite 7]],0))=0,"",INDEX(tblAllCourses[[Prerequisite 1]:[Prerequisite 7]],MATCH($A152&amp;"Bus Elec",tblAllCourses[Course Code]&amp;tblAllCourses[Type],0),MATCH(I$3,tblAllCourses[[#Headers],[Prerequisite 1]:[Prerequisite 7]],0)))</f>
        <v/>
      </c>
      <c r="J152" s="94" t="str" cm="1">
        <f t="array" ref="J152">IF(INDEX(tblAllCourses[[Prerequisite 1]:[Prerequisite 7]],MATCH($A152&amp;"Bus Elec",tblAllCourses[Course Code]&amp;tblAllCourses[Type],0),MATCH(J$3,tblAllCourses[[#Headers],[Prerequisite 1]:[Prerequisite 7]],0))=0,"",INDEX(tblAllCourses[[Prerequisite 1]:[Prerequisite 7]],MATCH($A152&amp;"Bus Elec",tblAllCourses[Course Code]&amp;tblAllCourses[Type],0),MATCH(J$3,tblAllCourses[[#Headers],[Prerequisite 1]:[Prerequisite 7]],0)))</f>
        <v/>
      </c>
      <c r="K152" s="110"/>
    </row>
    <row r="153" spans="1:11" ht="15.75" customHeight="1" x14ac:dyDescent="0.5">
      <c r="A153" s="44" t="s">
        <v>482</v>
      </c>
      <c r="B153" s="39" t="s">
        <v>268</v>
      </c>
      <c r="C153" s="45">
        <f>VLOOKUP(A153,tblAllCourses[[Course Code]:[Credits]],3,FALSE)</f>
        <v>3</v>
      </c>
      <c r="D153" s="94" cm="1">
        <f t="array" ref="D153">IF(INDEX(tblAllCourses[[Prerequisite 1]:[Prerequisite 7]],MATCH($A153&amp;"Bus Elec",tblAllCourses[Course Code]&amp;tblAllCourses[Type],0),MATCH(D$3,tblAllCourses[[#Headers],[Prerequisite 1]:[Prerequisite 7]],0))=0,"",INDEX(tblAllCourses[[Prerequisite 1]:[Prerequisite 7]],MATCH($A153&amp;"Bus Elec",tblAllCourses[Course Code]&amp;tblAllCourses[Type],0),MATCH(D$3,tblAllCourses[[#Headers],[Prerequisite 1]:[Prerequisite 7]],0)))</f>
        <v>100</v>
      </c>
      <c r="E153" s="94" t="str" cm="1">
        <f t="array" ref="E153">IF(INDEX(tblAllCourses[[Prerequisite 1]:[Prerequisite 7]],MATCH($A153&amp;"Bus Elec",tblAllCourses[Course Code]&amp;tblAllCourses[Type],0),MATCH(E$3,tblAllCourses[[#Headers],[Prerequisite 1]:[Prerequisite 7]],0))=0,"",INDEX(tblAllCourses[[Prerequisite 1]:[Prerequisite 7]],MATCH($A153&amp;"Bus Elec",tblAllCourses[Course Code]&amp;tblAllCourses[Type],0),MATCH(E$3,tblAllCourses[[#Headers],[Prerequisite 1]:[Prerequisite 7]],0)))</f>
        <v>BFN3220</v>
      </c>
      <c r="F153" s="94" t="str" cm="1">
        <f t="array" ref="F153">IF(INDEX(tblAllCourses[[Prerequisite 1]:[Prerequisite 7]],MATCH($A153&amp;"Bus Elec",tblAllCourses[Course Code]&amp;tblAllCourses[Type],0),MATCH(F$3,tblAllCourses[[#Headers],[Prerequisite 1]:[Prerequisite 7]],0))=0,"",INDEX(tblAllCourses[[Prerequisite 1]:[Prerequisite 7]],MATCH($A153&amp;"Bus Elec",tblAllCourses[Course Code]&amp;tblAllCourses[Type],0),MATCH(F$3,tblAllCourses[[#Headers],[Prerequisite 1]:[Prerequisite 7]],0)))</f>
        <v/>
      </c>
      <c r="G153" s="94" t="str" cm="1">
        <f t="array" ref="G153">IF(INDEX(tblAllCourses[[Prerequisite 1]:[Prerequisite 7]],MATCH($A153&amp;"Bus Elec",tblAllCourses[Course Code]&amp;tblAllCourses[Type],0),MATCH(G$3,tblAllCourses[[#Headers],[Prerequisite 1]:[Prerequisite 7]],0))=0,"",INDEX(tblAllCourses[[Prerequisite 1]:[Prerequisite 7]],MATCH($A153&amp;"Bus Elec",tblAllCourses[Course Code]&amp;tblAllCourses[Type],0),MATCH(G$3,tblAllCourses[[#Headers],[Prerequisite 1]:[Prerequisite 7]],0)))</f>
        <v/>
      </c>
      <c r="H153" s="94" t="str" cm="1">
        <f t="array" ref="H153">IF(INDEX(tblAllCourses[[Prerequisite 1]:[Prerequisite 7]],MATCH($A153&amp;"Bus Elec",tblAllCourses[Course Code]&amp;tblAllCourses[Type],0),MATCH(H$3,tblAllCourses[[#Headers],[Prerequisite 1]:[Prerequisite 7]],0))=0,"",INDEX(tblAllCourses[[Prerequisite 1]:[Prerequisite 7]],MATCH($A153&amp;"Bus Elec",tblAllCourses[Course Code]&amp;tblAllCourses[Type],0),MATCH(H$3,tblAllCourses[[#Headers],[Prerequisite 1]:[Prerequisite 7]],0)))</f>
        <v/>
      </c>
      <c r="I153" s="94" t="str" cm="1">
        <f t="array" ref="I153">IF(INDEX(tblAllCourses[[Prerequisite 1]:[Prerequisite 7]],MATCH($A153&amp;"Bus Elec",tblAllCourses[Course Code]&amp;tblAllCourses[Type],0),MATCH(I$3,tblAllCourses[[#Headers],[Prerequisite 1]:[Prerequisite 7]],0))=0,"",INDEX(tblAllCourses[[Prerequisite 1]:[Prerequisite 7]],MATCH($A153&amp;"Bus Elec",tblAllCourses[Course Code]&amp;tblAllCourses[Type],0),MATCH(I$3,tblAllCourses[[#Headers],[Prerequisite 1]:[Prerequisite 7]],0)))</f>
        <v/>
      </c>
      <c r="J153" s="94" t="str" cm="1">
        <f t="array" ref="J153">IF(INDEX(tblAllCourses[[Prerequisite 1]:[Prerequisite 7]],MATCH($A153&amp;"Bus Elec",tblAllCourses[Course Code]&amp;tblAllCourses[Type],0),MATCH(J$3,tblAllCourses[[#Headers],[Prerequisite 1]:[Prerequisite 7]],0))=0,"",INDEX(tblAllCourses[[Prerequisite 1]:[Prerequisite 7]],MATCH($A153&amp;"Bus Elec",tblAllCourses[Course Code]&amp;tblAllCourses[Type],0),MATCH(J$3,tblAllCourses[[#Headers],[Prerequisite 1]:[Prerequisite 7]],0)))</f>
        <v/>
      </c>
      <c r="K153" s="110"/>
    </row>
    <row r="154" spans="1:11" ht="15.75" customHeight="1" x14ac:dyDescent="0.5">
      <c r="A154" s="44" t="s">
        <v>483</v>
      </c>
      <c r="B154" s="39" t="s">
        <v>269</v>
      </c>
      <c r="C154" s="45">
        <f>VLOOKUP(A154,tblAllCourses[[Course Code]:[Credits]],3,FALSE)</f>
        <v>3</v>
      </c>
      <c r="D154" s="94" cm="1">
        <f t="array" ref="D154">IF(INDEX(tblAllCourses[[Prerequisite 1]:[Prerequisite 7]],MATCH($A154&amp;"Bus Elec",tblAllCourses[Course Code]&amp;tblAllCourses[Type],0),MATCH(D$3,tblAllCourses[[#Headers],[Prerequisite 1]:[Prerequisite 7]],0))=0,"",INDEX(tblAllCourses[[Prerequisite 1]:[Prerequisite 7]],MATCH($A154&amp;"Bus Elec",tblAllCourses[Course Code]&amp;tblAllCourses[Type],0),MATCH(D$3,tblAllCourses[[#Headers],[Prerequisite 1]:[Prerequisite 7]],0)))</f>
        <v>121</v>
      </c>
      <c r="E154" s="94" t="str" cm="1">
        <f t="array" ref="E154">IF(INDEX(tblAllCourses[[Prerequisite 1]:[Prerequisite 7]],MATCH($A154&amp;"Bus Elec",tblAllCourses[Course Code]&amp;tblAllCourses[Type],0),MATCH(E$3,tblAllCourses[[#Headers],[Prerequisite 1]:[Prerequisite 7]],0))=0,"",INDEX(tblAllCourses[[Prerequisite 1]:[Prerequisite 7]],MATCH($A154&amp;"Bus Elec",tblAllCourses[Course Code]&amp;tblAllCourses[Type],0),MATCH(E$3,tblAllCourses[[#Headers],[Prerequisite 1]:[Prerequisite 7]],0)))</f>
        <v>Approval-Chair</v>
      </c>
      <c r="F154" s="94" t="str" cm="1">
        <f t="array" ref="F154">IF(INDEX(tblAllCourses[[Prerequisite 1]:[Prerequisite 7]],MATCH($A154&amp;"Bus Elec",tblAllCourses[Course Code]&amp;tblAllCourses[Type],0),MATCH(F$3,tblAllCourses[[#Headers],[Prerequisite 1]:[Prerequisite 7]],0))=0,"",INDEX(tblAllCourses[[Prerequisite 1]:[Prerequisite 7]],MATCH($A154&amp;"Bus Elec",tblAllCourses[Course Code]&amp;tblAllCourses[Type],0),MATCH(F$3,tblAllCourses[[#Headers],[Prerequisite 1]:[Prerequisite 7]],0)))</f>
        <v/>
      </c>
      <c r="G154" s="94" t="str" cm="1">
        <f t="array" ref="G154">IF(INDEX(tblAllCourses[[Prerequisite 1]:[Prerequisite 7]],MATCH($A154&amp;"Bus Elec",tblAllCourses[Course Code]&amp;tblAllCourses[Type],0),MATCH(G$3,tblAllCourses[[#Headers],[Prerequisite 1]:[Prerequisite 7]],0))=0,"",INDEX(tblAllCourses[[Prerequisite 1]:[Prerequisite 7]],MATCH($A154&amp;"Bus Elec",tblAllCourses[Course Code]&amp;tblAllCourses[Type],0),MATCH(G$3,tblAllCourses[[#Headers],[Prerequisite 1]:[Prerequisite 7]],0)))</f>
        <v/>
      </c>
      <c r="H154" s="94" t="str" cm="1">
        <f t="array" ref="H154">IF(INDEX(tblAllCourses[[Prerequisite 1]:[Prerequisite 7]],MATCH($A154&amp;"Bus Elec",tblAllCourses[Course Code]&amp;tblAllCourses[Type],0),MATCH(H$3,tblAllCourses[[#Headers],[Prerequisite 1]:[Prerequisite 7]],0))=0,"",INDEX(tblAllCourses[[Prerequisite 1]:[Prerequisite 7]],MATCH($A154&amp;"Bus Elec",tblAllCourses[Course Code]&amp;tblAllCourses[Type],0),MATCH(H$3,tblAllCourses[[#Headers],[Prerequisite 1]:[Prerequisite 7]],0)))</f>
        <v/>
      </c>
      <c r="I154" s="94" t="str" cm="1">
        <f t="array" ref="I154">IF(INDEX(tblAllCourses[[Prerequisite 1]:[Prerequisite 7]],MATCH($A154&amp;"Bus Elec",tblAllCourses[Course Code]&amp;tblAllCourses[Type],0),MATCH(I$3,tblAllCourses[[#Headers],[Prerequisite 1]:[Prerequisite 7]],0))=0,"",INDEX(tblAllCourses[[Prerequisite 1]:[Prerequisite 7]],MATCH($A154&amp;"Bus Elec",tblAllCourses[Course Code]&amp;tblAllCourses[Type],0),MATCH(I$3,tblAllCourses[[#Headers],[Prerequisite 1]:[Prerequisite 7]],0)))</f>
        <v/>
      </c>
      <c r="J154" s="94" t="str" cm="1">
        <f t="array" ref="J154">IF(INDEX(tblAllCourses[[Prerequisite 1]:[Prerequisite 7]],MATCH($A154&amp;"Bus Elec",tblAllCourses[Course Code]&amp;tblAllCourses[Type],0),MATCH(J$3,tblAllCourses[[#Headers],[Prerequisite 1]:[Prerequisite 7]],0))=0,"",INDEX(tblAllCourses[[Prerequisite 1]:[Prerequisite 7]],MATCH($A154&amp;"Bus Elec",tblAllCourses[Course Code]&amp;tblAllCourses[Type],0),MATCH(J$3,tblAllCourses[[#Headers],[Prerequisite 1]:[Prerequisite 7]],0)))</f>
        <v/>
      </c>
      <c r="K154" s="110"/>
    </row>
    <row r="155" spans="1:11" ht="15.75" customHeight="1" x14ac:dyDescent="0.5">
      <c r="A155" s="44" t="s">
        <v>484</v>
      </c>
      <c r="B155" s="39" t="s">
        <v>270</v>
      </c>
      <c r="C155" s="45">
        <f>VLOOKUP(A155,tblAllCourses[[Course Code]:[Credits]],3,FALSE)</f>
        <v>3</v>
      </c>
      <c r="D155" s="94" cm="1">
        <f t="array" ref="D155">IF(INDEX(tblAllCourses[[Prerequisite 1]:[Prerequisite 7]],MATCH($A155&amp;"Bus Elec",tblAllCourses[Course Code]&amp;tblAllCourses[Type],0),MATCH(D$3,tblAllCourses[[#Headers],[Prerequisite 1]:[Prerequisite 7]],0))=0,"",INDEX(tblAllCourses[[Prerequisite 1]:[Prerequisite 7]],MATCH($A155&amp;"Bus Elec",tblAllCourses[Course Code]&amp;tblAllCourses[Type],0),MATCH(D$3,tblAllCourses[[#Headers],[Prerequisite 1]:[Prerequisite 7]],0)))</f>
        <v>100</v>
      </c>
      <c r="E155" s="94" t="str" cm="1">
        <f t="array" ref="E155">IF(INDEX(tblAllCourses[[Prerequisite 1]:[Prerequisite 7]],MATCH($A155&amp;"Bus Elec",tblAllCourses[Course Code]&amp;tblAllCourses[Type],0),MATCH(E$3,tblAllCourses[[#Headers],[Prerequisite 1]:[Prerequisite 7]],0))=0,"",INDEX(tblAllCourses[[Prerequisite 1]:[Prerequisite 7]],MATCH($A155&amp;"Bus Elec",tblAllCourses[Course Code]&amp;tblAllCourses[Type],0),MATCH(E$3,tblAllCourses[[#Headers],[Prerequisite 1]:[Prerequisite 7]],0)))</f>
        <v>BBA2103</v>
      </c>
      <c r="F155" s="94" t="str" cm="1">
        <f t="array" ref="F155">IF(INDEX(tblAllCourses[[Prerequisite 1]:[Prerequisite 7]],MATCH($A155&amp;"Bus Elec",tblAllCourses[Course Code]&amp;tblAllCourses[Type],0),MATCH(F$3,tblAllCourses[[#Headers],[Prerequisite 1]:[Prerequisite 7]],0))=0,"",INDEX(tblAllCourses[[Prerequisite 1]:[Prerequisite 7]],MATCH($A155&amp;"Bus Elec",tblAllCourses[Course Code]&amp;tblAllCourses[Type],0),MATCH(F$3,tblAllCourses[[#Headers],[Prerequisite 1]:[Prerequisite 7]],0)))</f>
        <v/>
      </c>
      <c r="G155" s="94" t="str" cm="1">
        <f t="array" ref="G155">IF(INDEX(tblAllCourses[[Prerequisite 1]:[Prerequisite 7]],MATCH($A155&amp;"Bus Elec",tblAllCourses[Course Code]&amp;tblAllCourses[Type],0),MATCH(G$3,tblAllCourses[[#Headers],[Prerequisite 1]:[Prerequisite 7]],0))=0,"",INDEX(tblAllCourses[[Prerequisite 1]:[Prerequisite 7]],MATCH($A155&amp;"Bus Elec",tblAllCourses[Course Code]&amp;tblAllCourses[Type],0),MATCH(G$3,tblAllCourses[[#Headers],[Prerequisite 1]:[Prerequisite 7]],0)))</f>
        <v/>
      </c>
      <c r="H155" s="94" t="str" cm="1">
        <f t="array" ref="H155">IF(INDEX(tblAllCourses[[Prerequisite 1]:[Prerequisite 7]],MATCH($A155&amp;"Bus Elec",tblAllCourses[Course Code]&amp;tblAllCourses[Type],0),MATCH(H$3,tblAllCourses[[#Headers],[Prerequisite 1]:[Prerequisite 7]],0))=0,"",INDEX(tblAllCourses[[Prerequisite 1]:[Prerequisite 7]],MATCH($A155&amp;"Bus Elec",tblAllCourses[Course Code]&amp;tblAllCourses[Type],0),MATCH(H$3,tblAllCourses[[#Headers],[Prerequisite 1]:[Prerequisite 7]],0)))</f>
        <v/>
      </c>
      <c r="I155" s="94" t="str" cm="1">
        <f t="array" ref="I155">IF(INDEX(tblAllCourses[[Prerequisite 1]:[Prerequisite 7]],MATCH($A155&amp;"Bus Elec",tblAllCourses[Course Code]&amp;tblAllCourses[Type],0),MATCH(I$3,tblAllCourses[[#Headers],[Prerequisite 1]:[Prerequisite 7]],0))=0,"",INDEX(tblAllCourses[[Prerequisite 1]:[Prerequisite 7]],MATCH($A155&amp;"Bus Elec",tblAllCourses[Course Code]&amp;tblAllCourses[Type],0),MATCH(I$3,tblAllCourses[[#Headers],[Prerequisite 1]:[Prerequisite 7]],0)))</f>
        <v/>
      </c>
      <c r="J155" s="94" t="str" cm="1">
        <f t="array" ref="J155">IF(INDEX(tblAllCourses[[Prerequisite 1]:[Prerequisite 7]],MATCH($A155&amp;"Bus Elec",tblAllCourses[Course Code]&amp;tblAllCourses[Type],0),MATCH(J$3,tblAllCourses[[#Headers],[Prerequisite 1]:[Prerequisite 7]],0))=0,"",INDEX(tblAllCourses[[Prerequisite 1]:[Prerequisite 7]],MATCH($A155&amp;"Bus Elec",tblAllCourses[Course Code]&amp;tblAllCourses[Type],0),MATCH(J$3,tblAllCourses[[#Headers],[Prerequisite 1]:[Prerequisite 7]],0)))</f>
        <v/>
      </c>
      <c r="K155" s="110"/>
    </row>
    <row r="156" spans="1:11" ht="15.75" customHeight="1" x14ac:dyDescent="0.5">
      <c r="A156" s="44" t="s">
        <v>485</v>
      </c>
      <c r="B156" s="39" t="s">
        <v>271</v>
      </c>
      <c r="C156" s="45">
        <f>VLOOKUP(A156,tblAllCourses[[Course Code]:[Credits]],3,FALSE)</f>
        <v>3</v>
      </c>
      <c r="D156" s="94" cm="1">
        <f t="array" ref="D156">IF(INDEX(tblAllCourses[[Prerequisite 1]:[Prerequisite 7]],MATCH($A156&amp;"Bus Elec",tblAllCourses[Course Code]&amp;tblAllCourses[Type],0),MATCH(D$3,tblAllCourses[[#Headers],[Prerequisite 1]:[Prerequisite 7]],0))=0,"",INDEX(tblAllCourses[[Prerequisite 1]:[Prerequisite 7]],MATCH($A156&amp;"Bus Elec",tblAllCourses[Course Code]&amp;tblAllCourses[Type],0),MATCH(D$3,tblAllCourses[[#Headers],[Prerequisite 1]:[Prerequisite 7]],0)))</f>
        <v>100</v>
      </c>
      <c r="E156" s="94" t="str" cm="1">
        <f t="array" ref="E156">IF(INDEX(tblAllCourses[[Prerequisite 1]:[Prerequisite 7]],MATCH($A156&amp;"Bus Elec",tblAllCourses[Course Code]&amp;tblAllCourses[Type],0),MATCH(E$3,tblAllCourses[[#Headers],[Prerequisite 1]:[Prerequisite 7]],0))=0,"",INDEX(tblAllCourses[[Prerequisite 1]:[Prerequisite 7]],MATCH($A156&amp;"Bus Elec",tblAllCourses[Course Code]&amp;tblAllCourses[Type],0),MATCH(E$3,tblAllCourses[[#Headers],[Prerequisite 1]:[Prerequisite 7]],0)))</f>
        <v>BFN3220</v>
      </c>
      <c r="F156" s="94" t="str" cm="1">
        <f t="array" ref="F156">IF(INDEX(tblAllCourses[[Prerequisite 1]:[Prerequisite 7]],MATCH($A156&amp;"Bus Elec",tblAllCourses[Course Code]&amp;tblAllCourses[Type],0),MATCH(F$3,tblAllCourses[[#Headers],[Prerequisite 1]:[Prerequisite 7]],0))=0,"",INDEX(tblAllCourses[[Prerequisite 1]:[Prerequisite 7]],MATCH($A156&amp;"Bus Elec",tblAllCourses[Course Code]&amp;tblAllCourses[Type],0),MATCH(F$3,tblAllCourses[[#Headers],[Prerequisite 1]:[Prerequisite 7]],0)))</f>
        <v/>
      </c>
      <c r="G156" s="94" t="str" cm="1">
        <f t="array" ref="G156">IF(INDEX(tblAllCourses[[Prerequisite 1]:[Prerequisite 7]],MATCH($A156&amp;"Bus Elec",tblAllCourses[Course Code]&amp;tblAllCourses[Type],0),MATCH(G$3,tblAllCourses[[#Headers],[Prerequisite 1]:[Prerequisite 7]],0))=0,"",INDEX(tblAllCourses[[Prerequisite 1]:[Prerequisite 7]],MATCH($A156&amp;"Bus Elec",tblAllCourses[Course Code]&amp;tblAllCourses[Type],0),MATCH(G$3,tblAllCourses[[#Headers],[Prerequisite 1]:[Prerequisite 7]],0)))</f>
        <v/>
      </c>
      <c r="H156" s="94" t="str" cm="1">
        <f t="array" ref="H156">IF(INDEX(tblAllCourses[[Prerequisite 1]:[Prerequisite 7]],MATCH($A156&amp;"Bus Elec",tblAllCourses[Course Code]&amp;tblAllCourses[Type],0),MATCH(H$3,tblAllCourses[[#Headers],[Prerequisite 1]:[Prerequisite 7]],0))=0,"",INDEX(tblAllCourses[[Prerequisite 1]:[Prerequisite 7]],MATCH($A156&amp;"Bus Elec",tblAllCourses[Course Code]&amp;tblAllCourses[Type],0),MATCH(H$3,tblAllCourses[[#Headers],[Prerequisite 1]:[Prerequisite 7]],0)))</f>
        <v/>
      </c>
      <c r="I156" s="94" t="str" cm="1">
        <f t="array" ref="I156">IF(INDEX(tblAllCourses[[Prerequisite 1]:[Prerequisite 7]],MATCH($A156&amp;"Bus Elec",tblAllCourses[Course Code]&amp;tblAllCourses[Type],0),MATCH(I$3,tblAllCourses[[#Headers],[Prerequisite 1]:[Prerequisite 7]],0))=0,"",INDEX(tblAllCourses[[Prerequisite 1]:[Prerequisite 7]],MATCH($A156&amp;"Bus Elec",tblAllCourses[Course Code]&amp;tblAllCourses[Type],0),MATCH(I$3,tblAllCourses[[#Headers],[Prerequisite 1]:[Prerequisite 7]],0)))</f>
        <v/>
      </c>
      <c r="J156" s="94" t="str" cm="1">
        <f t="array" ref="J156">IF(INDEX(tblAllCourses[[Prerequisite 1]:[Prerequisite 7]],MATCH($A156&amp;"Bus Elec",tblAllCourses[Course Code]&amp;tblAllCourses[Type],0),MATCH(J$3,tblAllCourses[[#Headers],[Prerequisite 1]:[Prerequisite 7]],0))=0,"",INDEX(tblAllCourses[[Prerequisite 1]:[Prerequisite 7]],MATCH($A156&amp;"Bus Elec",tblAllCourses[Course Code]&amp;tblAllCourses[Type],0),MATCH(J$3,tblAllCourses[[#Headers],[Prerequisite 1]:[Prerequisite 7]],0)))</f>
        <v/>
      </c>
      <c r="K156" s="110"/>
    </row>
    <row r="157" spans="1:11" ht="15.75" customHeight="1" x14ac:dyDescent="0.5">
      <c r="A157" s="44" t="s">
        <v>486</v>
      </c>
      <c r="B157" s="39" t="s">
        <v>1047</v>
      </c>
      <c r="C157" s="45">
        <f>VLOOKUP(A157,tblAllCourses[[Course Code]:[Credits]],3,FALSE)</f>
        <v>3</v>
      </c>
      <c r="D157" s="94" cm="1">
        <f t="array" ref="D157">IF(INDEX(tblAllCourses[[Prerequisite 1]:[Prerequisite 7]],MATCH($A157&amp;"Bus Elec",tblAllCourses[Course Code]&amp;tblAllCourses[Type],0),MATCH(D$3,tblAllCourses[[#Headers],[Prerequisite 1]:[Prerequisite 7]],0))=0,"",INDEX(tblAllCourses[[Prerequisite 1]:[Prerequisite 7]],MATCH($A157&amp;"Bus Elec",tblAllCourses[Course Code]&amp;tblAllCourses[Type],0),MATCH(D$3,tblAllCourses[[#Headers],[Prerequisite 1]:[Prerequisite 7]],0)))</f>
        <v>121</v>
      </c>
      <c r="E157" s="94" t="str" cm="1">
        <f t="array" ref="E157">IF(INDEX(tblAllCourses[[Prerequisite 1]:[Prerequisite 7]],MATCH($A157&amp;"Bus Elec",tblAllCourses[Course Code]&amp;tblAllCourses[Type],0),MATCH(E$3,tblAllCourses[[#Headers],[Prerequisite 1]:[Prerequisite 7]],0))=0,"",INDEX(tblAllCourses[[Prerequisite 1]:[Prerequisite 7]],MATCH($A157&amp;"Bus Elec",tblAllCourses[Course Code]&amp;tblAllCourses[Type],0),MATCH(E$3,tblAllCourses[[#Headers],[Prerequisite 1]:[Prerequisite 7]],0)))</f>
        <v>Approval-Chair</v>
      </c>
      <c r="F157" s="94" t="str" cm="1">
        <f t="array" ref="F157">IF(INDEX(tblAllCourses[[Prerequisite 1]:[Prerequisite 7]],MATCH($A157&amp;"Bus Elec",tblAllCourses[Course Code]&amp;tblAllCourses[Type],0),MATCH(F$3,tblAllCourses[[#Headers],[Prerequisite 1]:[Prerequisite 7]],0))=0,"",INDEX(tblAllCourses[[Prerequisite 1]:[Prerequisite 7]],MATCH($A157&amp;"Bus Elec",tblAllCourses[Course Code]&amp;tblAllCourses[Type],0),MATCH(F$3,tblAllCourses[[#Headers],[Prerequisite 1]:[Prerequisite 7]],0)))</f>
        <v/>
      </c>
      <c r="G157" s="94" t="str" cm="1">
        <f t="array" ref="G157">IF(INDEX(tblAllCourses[[Prerequisite 1]:[Prerequisite 7]],MATCH($A157&amp;"Bus Elec",tblAllCourses[Course Code]&amp;tblAllCourses[Type],0),MATCH(G$3,tblAllCourses[[#Headers],[Prerequisite 1]:[Prerequisite 7]],0))=0,"",INDEX(tblAllCourses[[Prerequisite 1]:[Prerequisite 7]],MATCH($A157&amp;"Bus Elec",tblAllCourses[Course Code]&amp;tblAllCourses[Type],0),MATCH(G$3,tblAllCourses[[#Headers],[Prerequisite 1]:[Prerequisite 7]],0)))</f>
        <v/>
      </c>
      <c r="H157" s="94" t="str" cm="1">
        <f t="array" ref="H157">IF(INDEX(tblAllCourses[[Prerequisite 1]:[Prerequisite 7]],MATCH($A157&amp;"Bus Elec",tblAllCourses[Course Code]&amp;tblAllCourses[Type],0),MATCH(H$3,tblAllCourses[[#Headers],[Prerequisite 1]:[Prerequisite 7]],0))=0,"",INDEX(tblAllCourses[[Prerequisite 1]:[Prerequisite 7]],MATCH($A157&amp;"Bus Elec",tblAllCourses[Course Code]&amp;tblAllCourses[Type],0),MATCH(H$3,tblAllCourses[[#Headers],[Prerequisite 1]:[Prerequisite 7]],0)))</f>
        <v/>
      </c>
      <c r="I157" s="94" t="str" cm="1">
        <f t="array" ref="I157">IF(INDEX(tblAllCourses[[Prerequisite 1]:[Prerequisite 7]],MATCH($A157&amp;"Bus Elec",tblAllCourses[Course Code]&amp;tblAllCourses[Type],0),MATCH(I$3,tblAllCourses[[#Headers],[Prerequisite 1]:[Prerequisite 7]],0))=0,"",INDEX(tblAllCourses[[Prerequisite 1]:[Prerequisite 7]],MATCH($A157&amp;"Bus Elec",tblAllCourses[Course Code]&amp;tblAllCourses[Type],0),MATCH(I$3,tblAllCourses[[#Headers],[Prerequisite 1]:[Prerequisite 7]],0)))</f>
        <v/>
      </c>
      <c r="J157" s="94" t="str" cm="1">
        <f t="array" ref="J157">IF(INDEX(tblAllCourses[[Prerequisite 1]:[Prerequisite 7]],MATCH($A157&amp;"Bus Elec",tblAllCourses[Course Code]&amp;tblAllCourses[Type],0),MATCH(J$3,tblAllCourses[[#Headers],[Prerequisite 1]:[Prerequisite 7]],0))=0,"",INDEX(tblAllCourses[[Prerequisite 1]:[Prerequisite 7]],MATCH($A157&amp;"Bus Elec",tblAllCourses[Course Code]&amp;tblAllCourses[Type],0),MATCH(J$3,tblAllCourses[[#Headers],[Prerequisite 1]:[Prerequisite 7]],0)))</f>
        <v/>
      </c>
      <c r="K157" s="110"/>
    </row>
    <row r="158" spans="1:11" ht="15.75" customHeight="1" x14ac:dyDescent="0.5">
      <c r="A158" s="44" t="s">
        <v>487</v>
      </c>
      <c r="B158" s="39" t="s">
        <v>273</v>
      </c>
      <c r="C158" s="45">
        <f>VLOOKUP(A158,tblAllCourses[[Course Code]:[Credits]],3,FALSE)</f>
        <v>3</v>
      </c>
      <c r="D158" s="94" t="str" cm="1">
        <f t="array" ref="D158">IF(INDEX(tblAllCourses[[Prerequisite 1]:[Prerequisite 7]],MATCH($A158&amp;"Bus Elec",tblAllCourses[Course Code]&amp;tblAllCourses[Type],0),MATCH(D$3,tblAllCourses[[#Headers],[Prerequisite 1]:[Prerequisite 7]],0))=0,"",INDEX(tblAllCourses[[Prerequisite 1]:[Prerequisite 7]],MATCH($A158&amp;"Bus Elec",tblAllCourses[Course Code]&amp;tblAllCourses[Type],0),MATCH(D$3,tblAllCourses[[#Headers],[Prerequisite 1]:[Prerequisite 7]],0)))</f>
        <v/>
      </c>
      <c r="E158" s="94" t="str" cm="1">
        <f t="array" ref="E158">IF(INDEX(tblAllCourses[[Prerequisite 1]:[Prerequisite 7]],MATCH($A158&amp;"Bus Elec",tblAllCourses[Course Code]&amp;tblAllCourses[Type],0),MATCH(E$3,tblAllCourses[[#Headers],[Prerequisite 1]:[Prerequisite 7]],0))=0,"",INDEX(tblAllCourses[[Prerequisite 1]:[Prerequisite 7]],MATCH($A158&amp;"Bus Elec",tblAllCourses[Course Code]&amp;tblAllCourses[Type],0),MATCH(E$3,tblAllCourses[[#Headers],[Prerequisite 1]:[Prerequisite 7]],0)))</f>
        <v/>
      </c>
      <c r="F158" s="94" t="str" cm="1">
        <f t="array" ref="F158">IF(INDEX(tblAllCourses[[Prerequisite 1]:[Prerequisite 7]],MATCH($A158&amp;"Bus Elec",tblAllCourses[Course Code]&amp;tblAllCourses[Type],0),MATCH(F$3,tblAllCourses[[#Headers],[Prerequisite 1]:[Prerequisite 7]],0))=0,"",INDEX(tblAllCourses[[Prerequisite 1]:[Prerequisite 7]],MATCH($A158&amp;"Bus Elec",tblAllCourses[Course Code]&amp;tblAllCourses[Type],0),MATCH(F$3,tblAllCourses[[#Headers],[Prerequisite 1]:[Prerequisite 7]],0)))</f>
        <v/>
      </c>
      <c r="G158" s="94" t="str" cm="1">
        <f t="array" ref="G158">IF(INDEX(tblAllCourses[[Prerequisite 1]:[Prerequisite 7]],MATCH($A158&amp;"Bus Elec",tblAllCourses[Course Code]&amp;tblAllCourses[Type],0),MATCH(G$3,tblAllCourses[[#Headers],[Prerequisite 1]:[Prerequisite 7]],0))=0,"",INDEX(tblAllCourses[[Prerequisite 1]:[Prerequisite 7]],MATCH($A158&amp;"Bus Elec",tblAllCourses[Course Code]&amp;tblAllCourses[Type],0),MATCH(G$3,tblAllCourses[[#Headers],[Prerequisite 1]:[Prerequisite 7]],0)))</f>
        <v/>
      </c>
      <c r="H158" s="94" t="str" cm="1">
        <f t="array" ref="H158">IF(INDEX(tblAllCourses[[Prerequisite 1]:[Prerequisite 7]],MATCH($A158&amp;"Bus Elec",tblAllCourses[Course Code]&amp;tblAllCourses[Type],0),MATCH(H$3,tblAllCourses[[#Headers],[Prerequisite 1]:[Prerequisite 7]],0))=0,"",INDEX(tblAllCourses[[Prerequisite 1]:[Prerequisite 7]],MATCH($A158&amp;"Bus Elec",tblAllCourses[Course Code]&amp;tblAllCourses[Type],0),MATCH(H$3,tblAllCourses[[#Headers],[Prerequisite 1]:[Prerequisite 7]],0)))</f>
        <v/>
      </c>
      <c r="I158" s="94" t="str" cm="1">
        <f t="array" ref="I158">IF(INDEX(tblAllCourses[[Prerequisite 1]:[Prerequisite 7]],MATCH($A158&amp;"Bus Elec",tblAllCourses[Course Code]&amp;tblAllCourses[Type],0),MATCH(I$3,tblAllCourses[[#Headers],[Prerequisite 1]:[Prerequisite 7]],0))=0,"",INDEX(tblAllCourses[[Prerequisite 1]:[Prerequisite 7]],MATCH($A158&amp;"Bus Elec",tblAllCourses[Course Code]&amp;tblAllCourses[Type],0),MATCH(I$3,tblAllCourses[[#Headers],[Prerequisite 1]:[Prerequisite 7]],0)))</f>
        <v/>
      </c>
      <c r="J158" s="94" t="str" cm="1">
        <f t="array" ref="J158">IF(INDEX(tblAllCourses[[Prerequisite 1]:[Prerequisite 7]],MATCH($A158&amp;"Bus Elec",tblAllCourses[Course Code]&amp;tblAllCourses[Type],0),MATCH(J$3,tblAllCourses[[#Headers],[Prerequisite 1]:[Prerequisite 7]],0))=0,"",INDEX(tblAllCourses[[Prerequisite 1]:[Prerequisite 7]],MATCH($A158&amp;"Bus Elec",tblAllCourses[Course Code]&amp;tblAllCourses[Type],0),MATCH(J$3,tblAllCourses[[#Headers],[Prerequisite 1]:[Prerequisite 7]],0)))</f>
        <v/>
      </c>
      <c r="K158" s="110"/>
    </row>
    <row r="159" spans="1:11" ht="15.75" customHeight="1" x14ac:dyDescent="0.5">
      <c r="A159" s="44" t="s">
        <v>488</v>
      </c>
      <c r="B159" s="39" t="s">
        <v>274</v>
      </c>
      <c r="C159" s="45">
        <f>VLOOKUP(A159,tblAllCourses[[Course Code]:[Credits]],3,FALSE)</f>
        <v>3</v>
      </c>
      <c r="D159" s="94" t="str" cm="1">
        <f t="array" ref="D159">IF(INDEX(tblAllCourses[[Prerequisite 1]:[Prerequisite 7]],MATCH($A159&amp;"Bus Elec",tblAllCourses[Course Code]&amp;tblAllCourses[Type],0),MATCH(D$3,tblAllCourses[[#Headers],[Prerequisite 1]:[Prerequisite 7]],0))=0,"",INDEX(tblAllCourses[[Prerequisite 1]:[Prerequisite 7]],MATCH($A159&amp;"Bus Elec",tblAllCourses[Course Code]&amp;tblAllCourses[Type],0),MATCH(D$3,tblAllCourses[[#Headers],[Prerequisite 1]:[Prerequisite 7]],0)))</f>
        <v/>
      </c>
      <c r="E159" s="94" t="str" cm="1">
        <f t="array" ref="E159">IF(INDEX(tblAllCourses[[Prerequisite 1]:[Prerequisite 7]],MATCH($A159&amp;"Bus Elec",tblAllCourses[Course Code]&amp;tblAllCourses[Type],0),MATCH(E$3,tblAllCourses[[#Headers],[Prerequisite 1]:[Prerequisite 7]],0))=0,"",INDEX(tblAllCourses[[Prerequisite 1]:[Prerequisite 7]],MATCH($A159&amp;"Bus Elec",tblAllCourses[Course Code]&amp;tblAllCourses[Type],0),MATCH(E$3,tblAllCourses[[#Headers],[Prerequisite 1]:[Prerequisite 7]],0)))</f>
        <v/>
      </c>
      <c r="F159" s="94" t="str" cm="1">
        <f t="array" ref="F159">IF(INDEX(tblAllCourses[[Prerequisite 1]:[Prerequisite 7]],MATCH($A159&amp;"Bus Elec",tblAllCourses[Course Code]&amp;tblAllCourses[Type],0),MATCH(F$3,tblAllCourses[[#Headers],[Prerequisite 1]:[Prerequisite 7]],0))=0,"",INDEX(tblAllCourses[[Prerequisite 1]:[Prerequisite 7]],MATCH($A159&amp;"Bus Elec",tblAllCourses[Course Code]&amp;tblAllCourses[Type],0),MATCH(F$3,tblAllCourses[[#Headers],[Prerequisite 1]:[Prerequisite 7]],0)))</f>
        <v/>
      </c>
      <c r="G159" s="94" t="str" cm="1">
        <f t="array" ref="G159">IF(INDEX(tblAllCourses[[Prerequisite 1]:[Prerequisite 7]],MATCH($A159&amp;"Bus Elec",tblAllCourses[Course Code]&amp;tblAllCourses[Type],0),MATCH(G$3,tblAllCourses[[#Headers],[Prerequisite 1]:[Prerequisite 7]],0))=0,"",INDEX(tblAllCourses[[Prerequisite 1]:[Prerequisite 7]],MATCH($A159&amp;"Bus Elec",tblAllCourses[Course Code]&amp;tblAllCourses[Type],0),MATCH(G$3,tblAllCourses[[#Headers],[Prerequisite 1]:[Prerequisite 7]],0)))</f>
        <v/>
      </c>
      <c r="H159" s="94" t="str" cm="1">
        <f t="array" ref="H159">IF(INDEX(tblAllCourses[[Prerequisite 1]:[Prerequisite 7]],MATCH($A159&amp;"Bus Elec",tblAllCourses[Course Code]&amp;tblAllCourses[Type],0),MATCH(H$3,tblAllCourses[[#Headers],[Prerequisite 1]:[Prerequisite 7]],0))=0,"",INDEX(tblAllCourses[[Prerequisite 1]:[Prerequisite 7]],MATCH($A159&amp;"Bus Elec",tblAllCourses[Course Code]&amp;tblAllCourses[Type],0),MATCH(H$3,tblAllCourses[[#Headers],[Prerequisite 1]:[Prerequisite 7]],0)))</f>
        <v/>
      </c>
      <c r="I159" s="94" t="str" cm="1">
        <f t="array" ref="I159">IF(INDEX(tblAllCourses[[Prerequisite 1]:[Prerequisite 7]],MATCH($A159&amp;"Bus Elec",tblAllCourses[Course Code]&amp;tblAllCourses[Type],0),MATCH(I$3,tblAllCourses[[#Headers],[Prerequisite 1]:[Prerequisite 7]],0))=0,"",INDEX(tblAllCourses[[Prerequisite 1]:[Prerequisite 7]],MATCH($A159&amp;"Bus Elec",tblAllCourses[Course Code]&amp;tblAllCourses[Type],0),MATCH(I$3,tblAllCourses[[#Headers],[Prerequisite 1]:[Prerequisite 7]],0)))</f>
        <v/>
      </c>
      <c r="J159" s="94" t="str" cm="1">
        <f t="array" ref="J159">IF(INDEX(tblAllCourses[[Prerequisite 1]:[Prerequisite 7]],MATCH($A159&amp;"Bus Elec",tblAllCourses[Course Code]&amp;tblAllCourses[Type],0),MATCH(J$3,tblAllCourses[[#Headers],[Prerequisite 1]:[Prerequisite 7]],0))=0,"",INDEX(tblAllCourses[[Prerequisite 1]:[Prerequisite 7]],MATCH($A159&amp;"Bus Elec",tblAllCourses[Course Code]&amp;tblAllCourses[Type],0),MATCH(J$3,tblAllCourses[[#Headers],[Prerequisite 1]:[Prerequisite 7]],0)))</f>
        <v/>
      </c>
      <c r="K159" s="110"/>
    </row>
    <row r="160" spans="1:11" ht="15.75" customHeight="1" x14ac:dyDescent="0.5">
      <c r="A160" s="44" t="s">
        <v>489</v>
      </c>
      <c r="B160" s="39" t="s">
        <v>275</v>
      </c>
      <c r="C160" s="45">
        <f>VLOOKUP(A160,tblAllCourses[[Course Code]:[Credits]],3,FALSE)</f>
        <v>3</v>
      </c>
      <c r="D160" s="94" t="str" cm="1">
        <f t="array" ref="D160">IF(INDEX(tblAllCourses[[Prerequisite 1]:[Prerequisite 7]],MATCH($A160&amp;"Bus Elec",tblAllCourses[Course Code]&amp;tblAllCourses[Type],0),MATCH(D$3,tblAllCourses[[#Headers],[Prerequisite 1]:[Prerequisite 7]],0))=0,"",INDEX(tblAllCourses[[Prerequisite 1]:[Prerequisite 7]],MATCH($A160&amp;"Bus Elec",tblAllCourses[Course Code]&amp;tblAllCourses[Type],0),MATCH(D$3,tblAllCourses[[#Headers],[Prerequisite 1]:[Prerequisite 7]],0)))</f>
        <v/>
      </c>
      <c r="E160" s="94" t="str" cm="1">
        <f t="array" ref="E160">IF(INDEX(tblAllCourses[[Prerequisite 1]:[Prerequisite 7]],MATCH($A160&amp;"Bus Elec",tblAllCourses[Course Code]&amp;tblAllCourses[Type],0),MATCH(E$3,tblAllCourses[[#Headers],[Prerequisite 1]:[Prerequisite 7]],0))=0,"",INDEX(tblAllCourses[[Prerequisite 1]:[Prerequisite 7]],MATCH($A160&amp;"Bus Elec",tblAllCourses[Course Code]&amp;tblAllCourses[Type],0),MATCH(E$3,tblAllCourses[[#Headers],[Prerequisite 1]:[Prerequisite 7]],0)))</f>
        <v/>
      </c>
      <c r="F160" s="94" t="str" cm="1">
        <f t="array" ref="F160">IF(INDEX(tblAllCourses[[Prerequisite 1]:[Prerequisite 7]],MATCH($A160&amp;"Bus Elec",tblAllCourses[Course Code]&amp;tblAllCourses[Type],0),MATCH(F$3,tblAllCourses[[#Headers],[Prerequisite 1]:[Prerequisite 7]],0))=0,"",INDEX(tblAllCourses[[Prerequisite 1]:[Prerequisite 7]],MATCH($A160&amp;"Bus Elec",tblAllCourses[Course Code]&amp;tblAllCourses[Type],0),MATCH(F$3,tblAllCourses[[#Headers],[Prerequisite 1]:[Prerequisite 7]],0)))</f>
        <v/>
      </c>
      <c r="G160" s="94" t="str" cm="1">
        <f t="array" ref="G160">IF(INDEX(tblAllCourses[[Prerequisite 1]:[Prerequisite 7]],MATCH($A160&amp;"Bus Elec",tblAllCourses[Course Code]&amp;tblAllCourses[Type],0),MATCH(G$3,tblAllCourses[[#Headers],[Prerequisite 1]:[Prerequisite 7]],0))=0,"",INDEX(tblAllCourses[[Prerequisite 1]:[Prerequisite 7]],MATCH($A160&amp;"Bus Elec",tblAllCourses[Course Code]&amp;tblAllCourses[Type],0),MATCH(G$3,tblAllCourses[[#Headers],[Prerequisite 1]:[Prerequisite 7]],0)))</f>
        <v/>
      </c>
      <c r="H160" s="94" t="str" cm="1">
        <f t="array" ref="H160">IF(INDEX(tblAllCourses[[Prerequisite 1]:[Prerequisite 7]],MATCH($A160&amp;"Bus Elec",tblAllCourses[Course Code]&amp;tblAllCourses[Type],0),MATCH(H$3,tblAllCourses[[#Headers],[Prerequisite 1]:[Prerequisite 7]],0))=0,"",INDEX(tblAllCourses[[Prerequisite 1]:[Prerequisite 7]],MATCH($A160&amp;"Bus Elec",tblAllCourses[Course Code]&amp;tblAllCourses[Type],0),MATCH(H$3,tblAllCourses[[#Headers],[Prerequisite 1]:[Prerequisite 7]],0)))</f>
        <v/>
      </c>
      <c r="I160" s="94" t="str" cm="1">
        <f t="array" ref="I160">IF(INDEX(tblAllCourses[[Prerequisite 1]:[Prerequisite 7]],MATCH($A160&amp;"Bus Elec",tblAllCourses[Course Code]&amp;tblAllCourses[Type],0),MATCH(I$3,tblAllCourses[[#Headers],[Prerequisite 1]:[Prerequisite 7]],0))=0,"",INDEX(tblAllCourses[[Prerequisite 1]:[Prerequisite 7]],MATCH($A160&amp;"Bus Elec",tblAllCourses[Course Code]&amp;tblAllCourses[Type],0),MATCH(I$3,tblAllCourses[[#Headers],[Prerequisite 1]:[Prerequisite 7]],0)))</f>
        <v/>
      </c>
      <c r="J160" s="94" t="str" cm="1">
        <f t="array" ref="J160">IF(INDEX(tblAllCourses[[Prerequisite 1]:[Prerequisite 7]],MATCH($A160&amp;"Bus Elec",tblAllCourses[Course Code]&amp;tblAllCourses[Type],0),MATCH(J$3,tblAllCourses[[#Headers],[Prerequisite 1]:[Prerequisite 7]],0))=0,"",INDEX(tblAllCourses[[Prerequisite 1]:[Prerequisite 7]],MATCH($A160&amp;"Bus Elec",tblAllCourses[Course Code]&amp;tblAllCourses[Type],0),MATCH(J$3,tblAllCourses[[#Headers],[Prerequisite 1]:[Prerequisite 7]],0)))</f>
        <v/>
      </c>
      <c r="K160" s="110"/>
    </row>
    <row r="161" spans="1:11" ht="15.75" customHeight="1" x14ac:dyDescent="0.5">
      <c r="A161" s="44" t="s">
        <v>490</v>
      </c>
      <c r="B161" s="39" t="s">
        <v>276</v>
      </c>
      <c r="C161" s="45">
        <f>VLOOKUP(A161,tblAllCourses[[Course Code]:[Credits]],3,FALSE)</f>
        <v>3</v>
      </c>
      <c r="D161" s="94" t="str" cm="1">
        <f t="array" ref="D161">IF(INDEX(tblAllCourses[[Prerequisite 1]:[Prerequisite 7]],MATCH($A161&amp;"Bus Elec",tblAllCourses[Course Code]&amp;tblAllCourses[Type],0),MATCH(D$3,tblAllCourses[[#Headers],[Prerequisite 1]:[Prerequisite 7]],0))=0,"",INDEX(tblAllCourses[[Prerequisite 1]:[Prerequisite 7]],MATCH($A161&amp;"Bus Elec",tblAllCourses[Course Code]&amp;tblAllCourses[Type],0),MATCH(D$3,tblAllCourses[[#Headers],[Prerequisite 1]:[Prerequisite 7]],0)))</f>
        <v/>
      </c>
      <c r="E161" s="94" t="str" cm="1">
        <f t="array" ref="E161">IF(INDEX(tblAllCourses[[Prerequisite 1]:[Prerequisite 7]],MATCH($A161&amp;"Bus Elec",tblAllCourses[Course Code]&amp;tblAllCourses[Type],0),MATCH(E$3,tblAllCourses[[#Headers],[Prerequisite 1]:[Prerequisite 7]],0))=0,"",INDEX(tblAllCourses[[Prerequisite 1]:[Prerequisite 7]],MATCH($A161&amp;"Bus Elec",tblAllCourses[Course Code]&amp;tblAllCourses[Type],0),MATCH(E$3,tblAllCourses[[#Headers],[Prerequisite 1]:[Prerequisite 7]],0)))</f>
        <v/>
      </c>
      <c r="F161" s="94" t="str" cm="1">
        <f t="array" ref="F161">IF(INDEX(tblAllCourses[[Prerequisite 1]:[Prerequisite 7]],MATCH($A161&amp;"Bus Elec",tblAllCourses[Course Code]&amp;tblAllCourses[Type],0),MATCH(F$3,tblAllCourses[[#Headers],[Prerequisite 1]:[Prerequisite 7]],0))=0,"",INDEX(tblAllCourses[[Prerequisite 1]:[Prerequisite 7]],MATCH($A161&amp;"Bus Elec",tblAllCourses[Course Code]&amp;tblAllCourses[Type],0),MATCH(F$3,tblAllCourses[[#Headers],[Prerequisite 1]:[Prerequisite 7]],0)))</f>
        <v/>
      </c>
      <c r="G161" s="94" t="str" cm="1">
        <f t="array" ref="G161">IF(INDEX(tblAllCourses[[Prerequisite 1]:[Prerequisite 7]],MATCH($A161&amp;"Bus Elec",tblAllCourses[Course Code]&amp;tblAllCourses[Type],0),MATCH(G$3,tblAllCourses[[#Headers],[Prerequisite 1]:[Prerequisite 7]],0))=0,"",INDEX(tblAllCourses[[Prerequisite 1]:[Prerequisite 7]],MATCH($A161&amp;"Bus Elec",tblAllCourses[Course Code]&amp;tblAllCourses[Type],0),MATCH(G$3,tblAllCourses[[#Headers],[Prerequisite 1]:[Prerequisite 7]],0)))</f>
        <v/>
      </c>
      <c r="H161" s="94" t="str" cm="1">
        <f t="array" ref="H161">IF(INDEX(tblAllCourses[[Prerequisite 1]:[Prerequisite 7]],MATCH($A161&amp;"Bus Elec",tblAllCourses[Course Code]&amp;tblAllCourses[Type],0),MATCH(H$3,tblAllCourses[[#Headers],[Prerequisite 1]:[Prerequisite 7]],0))=0,"",INDEX(tblAllCourses[[Prerequisite 1]:[Prerequisite 7]],MATCH($A161&amp;"Bus Elec",tblAllCourses[Course Code]&amp;tblAllCourses[Type],0),MATCH(H$3,tblAllCourses[[#Headers],[Prerequisite 1]:[Prerequisite 7]],0)))</f>
        <v/>
      </c>
      <c r="I161" s="94" t="str" cm="1">
        <f t="array" ref="I161">IF(INDEX(tblAllCourses[[Prerequisite 1]:[Prerequisite 7]],MATCH($A161&amp;"Bus Elec",tblAllCourses[Course Code]&amp;tblAllCourses[Type],0),MATCH(I$3,tblAllCourses[[#Headers],[Prerequisite 1]:[Prerequisite 7]],0))=0,"",INDEX(tblAllCourses[[Prerequisite 1]:[Prerequisite 7]],MATCH($A161&amp;"Bus Elec",tblAllCourses[Course Code]&amp;tblAllCourses[Type],0),MATCH(I$3,tblAllCourses[[#Headers],[Prerequisite 1]:[Prerequisite 7]],0)))</f>
        <v/>
      </c>
      <c r="J161" s="94" t="str" cm="1">
        <f t="array" ref="J161">IF(INDEX(tblAllCourses[[Prerequisite 1]:[Prerequisite 7]],MATCH($A161&amp;"Bus Elec",tblAllCourses[Course Code]&amp;tblAllCourses[Type],0),MATCH(J$3,tblAllCourses[[#Headers],[Prerequisite 1]:[Prerequisite 7]],0))=0,"",INDEX(tblAllCourses[[Prerequisite 1]:[Prerequisite 7]],MATCH($A161&amp;"Bus Elec",tblAllCourses[Course Code]&amp;tblAllCourses[Type],0),MATCH(J$3,tblAllCourses[[#Headers],[Prerequisite 1]:[Prerequisite 7]],0)))</f>
        <v/>
      </c>
      <c r="K161" s="110"/>
    </row>
    <row r="162" spans="1:11" ht="15.75" customHeight="1" x14ac:dyDescent="0.5">
      <c r="A162" s="44" t="s">
        <v>491</v>
      </c>
      <c r="B162" s="39" t="s">
        <v>277</v>
      </c>
      <c r="C162" s="45">
        <f>VLOOKUP(A162,tblAllCourses[[Course Code]:[Credits]],3,FALSE)</f>
        <v>3</v>
      </c>
      <c r="D162" s="94" t="str" cm="1">
        <f t="array" ref="D162">IF(INDEX(tblAllCourses[[Prerequisite 1]:[Prerequisite 7]],MATCH($A162&amp;"Bus Elec",tblAllCourses[Course Code]&amp;tblAllCourses[Type],0),MATCH(D$3,tblAllCourses[[#Headers],[Prerequisite 1]:[Prerequisite 7]],0))=0,"",INDEX(tblAllCourses[[Prerequisite 1]:[Prerequisite 7]],MATCH($A162&amp;"Bus Elec",tblAllCourses[Course Code]&amp;tblAllCourses[Type],0),MATCH(D$3,tblAllCourses[[#Headers],[Prerequisite 1]:[Prerequisite 7]],0)))</f>
        <v/>
      </c>
      <c r="E162" s="94" t="str" cm="1">
        <f t="array" ref="E162">IF(INDEX(tblAllCourses[[Prerequisite 1]:[Prerequisite 7]],MATCH($A162&amp;"Bus Elec",tblAllCourses[Course Code]&amp;tblAllCourses[Type],0),MATCH(E$3,tblAllCourses[[#Headers],[Prerequisite 1]:[Prerequisite 7]],0))=0,"",INDEX(tblAllCourses[[Prerequisite 1]:[Prerequisite 7]],MATCH($A162&amp;"Bus Elec",tblAllCourses[Course Code]&amp;tblAllCourses[Type],0),MATCH(E$3,tblAllCourses[[#Headers],[Prerequisite 1]:[Prerequisite 7]],0)))</f>
        <v/>
      </c>
      <c r="F162" s="94" t="str" cm="1">
        <f t="array" ref="F162">IF(INDEX(tblAllCourses[[Prerequisite 1]:[Prerequisite 7]],MATCH($A162&amp;"Bus Elec",tblAllCourses[Course Code]&amp;tblAllCourses[Type],0),MATCH(F$3,tblAllCourses[[#Headers],[Prerequisite 1]:[Prerequisite 7]],0))=0,"",INDEX(tblAllCourses[[Prerequisite 1]:[Prerequisite 7]],MATCH($A162&amp;"Bus Elec",tblAllCourses[Course Code]&amp;tblAllCourses[Type],0),MATCH(F$3,tblAllCourses[[#Headers],[Prerequisite 1]:[Prerequisite 7]],0)))</f>
        <v/>
      </c>
      <c r="G162" s="94" t="str" cm="1">
        <f t="array" ref="G162">IF(INDEX(tblAllCourses[[Prerequisite 1]:[Prerequisite 7]],MATCH($A162&amp;"Bus Elec",tblAllCourses[Course Code]&amp;tblAllCourses[Type],0),MATCH(G$3,tblAllCourses[[#Headers],[Prerequisite 1]:[Prerequisite 7]],0))=0,"",INDEX(tblAllCourses[[Prerequisite 1]:[Prerequisite 7]],MATCH($A162&amp;"Bus Elec",tblAllCourses[Course Code]&amp;tblAllCourses[Type],0),MATCH(G$3,tblAllCourses[[#Headers],[Prerequisite 1]:[Prerequisite 7]],0)))</f>
        <v/>
      </c>
      <c r="H162" s="94" t="str" cm="1">
        <f t="array" ref="H162">IF(INDEX(tblAllCourses[[Prerequisite 1]:[Prerequisite 7]],MATCH($A162&amp;"Bus Elec",tblAllCourses[Course Code]&amp;tblAllCourses[Type],0),MATCH(H$3,tblAllCourses[[#Headers],[Prerequisite 1]:[Prerequisite 7]],0))=0,"",INDEX(tblAllCourses[[Prerequisite 1]:[Prerequisite 7]],MATCH($A162&amp;"Bus Elec",tblAllCourses[Course Code]&amp;tblAllCourses[Type],0),MATCH(H$3,tblAllCourses[[#Headers],[Prerequisite 1]:[Prerequisite 7]],0)))</f>
        <v/>
      </c>
      <c r="I162" s="94" t="str" cm="1">
        <f t="array" ref="I162">IF(INDEX(tblAllCourses[[Prerequisite 1]:[Prerequisite 7]],MATCH($A162&amp;"Bus Elec",tblAllCourses[Course Code]&amp;tblAllCourses[Type],0),MATCH(I$3,tblAllCourses[[#Headers],[Prerequisite 1]:[Prerequisite 7]],0))=0,"",INDEX(tblAllCourses[[Prerequisite 1]:[Prerequisite 7]],MATCH($A162&amp;"Bus Elec",tblAllCourses[Course Code]&amp;tblAllCourses[Type],0),MATCH(I$3,tblAllCourses[[#Headers],[Prerequisite 1]:[Prerequisite 7]],0)))</f>
        <v/>
      </c>
      <c r="J162" s="94" t="str" cm="1">
        <f t="array" ref="J162">IF(INDEX(tblAllCourses[[Prerequisite 1]:[Prerequisite 7]],MATCH($A162&amp;"Bus Elec",tblAllCourses[Course Code]&amp;tblAllCourses[Type],0),MATCH(J$3,tblAllCourses[[#Headers],[Prerequisite 1]:[Prerequisite 7]],0))=0,"",INDEX(tblAllCourses[[Prerequisite 1]:[Prerequisite 7]],MATCH($A162&amp;"Bus Elec",tblAllCourses[Course Code]&amp;tblAllCourses[Type],0),MATCH(J$3,tblAllCourses[[#Headers],[Prerequisite 1]:[Prerequisite 7]],0)))</f>
        <v/>
      </c>
      <c r="K162" s="110"/>
    </row>
    <row r="163" spans="1:11" ht="15.75" customHeight="1" x14ac:dyDescent="0.5">
      <c r="A163" s="44" t="s">
        <v>492</v>
      </c>
      <c r="B163" s="39" t="s">
        <v>278</v>
      </c>
      <c r="C163" s="45">
        <f>VLOOKUP(A163,tblAllCourses[[Course Code]:[Credits]],3,FALSE)</f>
        <v>3</v>
      </c>
      <c r="D163" s="94" t="str" cm="1">
        <f t="array" ref="D163">IF(INDEX(tblAllCourses[[Prerequisite 1]:[Prerequisite 7]],MATCH($A163&amp;"Bus Elec",tblAllCourses[Course Code]&amp;tblAllCourses[Type],0),MATCH(D$3,tblAllCourses[[#Headers],[Prerequisite 1]:[Prerequisite 7]],0))=0,"",INDEX(tblAllCourses[[Prerequisite 1]:[Prerequisite 7]],MATCH($A163&amp;"Bus Elec",tblAllCourses[Course Code]&amp;tblAllCourses[Type],0),MATCH(D$3,tblAllCourses[[#Headers],[Prerequisite 1]:[Prerequisite 7]],0)))</f>
        <v/>
      </c>
      <c r="E163" s="94" t="str" cm="1">
        <f t="array" ref="E163">IF(INDEX(tblAllCourses[[Prerequisite 1]:[Prerequisite 7]],MATCH($A163&amp;"Bus Elec",tblAllCourses[Course Code]&amp;tblAllCourses[Type],0),MATCH(E$3,tblAllCourses[[#Headers],[Prerequisite 1]:[Prerequisite 7]],0))=0,"",INDEX(tblAllCourses[[Prerequisite 1]:[Prerequisite 7]],MATCH($A163&amp;"Bus Elec",tblAllCourses[Course Code]&amp;tblAllCourses[Type],0),MATCH(E$3,tblAllCourses[[#Headers],[Prerequisite 1]:[Prerequisite 7]],0)))</f>
        <v/>
      </c>
      <c r="F163" s="94" t="str" cm="1">
        <f t="array" ref="F163">IF(INDEX(tblAllCourses[[Prerequisite 1]:[Prerequisite 7]],MATCH($A163&amp;"Bus Elec",tblAllCourses[Course Code]&amp;tblAllCourses[Type],0),MATCH(F$3,tblAllCourses[[#Headers],[Prerequisite 1]:[Prerequisite 7]],0))=0,"",INDEX(tblAllCourses[[Prerequisite 1]:[Prerequisite 7]],MATCH($A163&amp;"Bus Elec",tblAllCourses[Course Code]&amp;tblAllCourses[Type],0),MATCH(F$3,tblAllCourses[[#Headers],[Prerequisite 1]:[Prerequisite 7]],0)))</f>
        <v/>
      </c>
      <c r="G163" s="94" t="str" cm="1">
        <f t="array" ref="G163">IF(INDEX(tblAllCourses[[Prerequisite 1]:[Prerequisite 7]],MATCH($A163&amp;"Bus Elec",tblAllCourses[Course Code]&amp;tblAllCourses[Type],0),MATCH(G$3,tblAllCourses[[#Headers],[Prerequisite 1]:[Prerequisite 7]],0))=0,"",INDEX(tblAllCourses[[Prerequisite 1]:[Prerequisite 7]],MATCH($A163&amp;"Bus Elec",tblAllCourses[Course Code]&amp;tblAllCourses[Type],0),MATCH(G$3,tblAllCourses[[#Headers],[Prerequisite 1]:[Prerequisite 7]],0)))</f>
        <v/>
      </c>
      <c r="H163" s="94" t="str" cm="1">
        <f t="array" ref="H163">IF(INDEX(tblAllCourses[[Prerequisite 1]:[Prerequisite 7]],MATCH($A163&amp;"Bus Elec",tblAllCourses[Course Code]&amp;tblAllCourses[Type],0),MATCH(H$3,tblAllCourses[[#Headers],[Prerequisite 1]:[Prerequisite 7]],0))=0,"",INDEX(tblAllCourses[[Prerequisite 1]:[Prerequisite 7]],MATCH($A163&amp;"Bus Elec",tblAllCourses[Course Code]&amp;tblAllCourses[Type],0),MATCH(H$3,tblAllCourses[[#Headers],[Prerequisite 1]:[Prerequisite 7]],0)))</f>
        <v/>
      </c>
      <c r="I163" s="94" t="str" cm="1">
        <f t="array" ref="I163">IF(INDEX(tblAllCourses[[Prerequisite 1]:[Prerequisite 7]],MATCH($A163&amp;"Bus Elec",tblAllCourses[Course Code]&amp;tblAllCourses[Type],0),MATCH(I$3,tblAllCourses[[#Headers],[Prerequisite 1]:[Prerequisite 7]],0))=0,"",INDEX(tblAllCourses[[Prerequisite 1]:[Prerequisite 7]],MATCH($A163&amp;"Bus Elec",tblAllCourses[Course Code]&amp;tblAllCourses[Type],0),MATCH(I$3,tblAllCourses[[#Headers],[Prerequisite 1]:[Prerequisite 7]],0)))</f>
        <v/>
      </c>
      <c r="J163" s="94" t="str" cm="1">
        <f t="array" ref="J163">IF(INDEX(tblAllCourses[[Prerequisite 1]:[Prerequisite 7]],MATCH($A163&amp;"Bus Elec",tblAllCourses[Course Code]&amp;tblAllCourses[Type],0),MATCH(J$3,tblAllCourses[[#Headers],[Prerequisite 1]:[Prerequisite 7]],0))=0,"",INDEX(tblAllCourses[[Prerequisite 1]:[Prerequisite 7]],MATCH($A163&amp;"Bus Elec",tblAllCourses[Course Code]&amp;tblAllCourses[Type],0),MATCH(J$3,tblAllCourses[[#Headers],[Prerequisite 1]:[Prerequisite 7]],0)))</f>
        <v/>
      </c>
      <c r="K163" s="110"/>
    </row>
    <row r="164" spans="1:11" ht="15.75" customHeight="1" x14ac:dyDescent="0.5">
      <c r="A164" s="44" t="s">
        <v>493</v>
      </c>
      <c r="B164" s="39" t="s">
        <v>279</v>
      </c>
      <c r="C164" s="45">
        <f>VLOOKUP(A164,tblAllCourses[[Course Code]:[Credits]],3,FALSE)</f>
        <v>3</v>
      </c>
      <c r="D164" s="94" t="str" cm="1">
        <f t="array" ref="D164">IF(INDEX(tblAllCourses[[Prerequisite 1]:[Prerequisite 7]],MATCH($A164&amp;"Bus Elec",tblAllCourses[Course Code]&amp;tblAllCourses[Type],0),MATCH(D$3,tblAllCourses[[#Headers],[Prerequisite 1]:[Prerequisite 7]],0))=0,"",INDEX(tblAllCourses[[Prerequisite 1]:[Prerequisite 7]],MATCH($A164&amp;"Bus Elec",tblAllCourses[Course Code]&amp;tblAllCourses[Type],0),MATCH(D$3,tblAllCourses[[#Headers],[Prerequisite 1]:[Prerequisite 7]],0)))</f>
        <v/>
      </c>
      <c r="E164" s="94" t="str" cm="1">
        <f t="array" ref="E164">IF(INDEX(tblAllCourses[[Prerequisite 1]:[Prerequisite 7]],MATCH($A164&amp;"Bus Elec",tblAllCourses[Course Code]&amp;tblAllCourses[Type],0),MATCH(E$3,tblAllCourses[[#Headers],[Prerequisite 1]:[Prerequisite 7]],0))=0,"",INDEX(tblAllCourses[[Prerequisite 1]:[Prerequisite 7]],MATCH($A164&amp;"Bus Elec",tblAllCourses[Course Code]&amp;tblAllCourses[Type],0),MATCH(E$3,tblAllCourses[[#Headers],[Prerequisite 1]:[Prerequisite 7]],0)))</f>
        <v/>
      </c>
      <c r="F164" s="94" t="str" cm="1">
        <f t="array" ref="F164">IF(INDEX(tblAllCourses[[Prerequisite 1]:[Prerequisite 7]],MATCH($A164&amp;"Bus Elec",tblAllCourses[Course Code]&amp;tblAllCourses[Type],0),MATCH(F$3,tblAllCourses[[#Headers],[Prerequisite 1]:[Prerequisite 7]],0))=0,"",INDEX(tblAllCourses[[Prerequisite 1]:[Prerequisite 7]],MATCH($A164&amp;"Bus Elec",tblAllCourses[Course Code]&amp;tblAllCourses[Type],0),MATCH(F$3,tblAllCourses[[#Headers],[Prerequisite 1]:[Prerequisite 7]],0)))</f>
        <v/>
      </c>
      <c r="G164" s="94" t="str" cm="1">
        <f t="array" ref="G164">IF(INDEX(tblAllCourses[[Prerequisite 1]:[Prerequisite 7]],MATCH($A164&amp;"Bus Elec",tblAllCourses[Course Code]&amp;tblAllCourses[Type],0),MATCH(G$3,tblAllCourses[[#Headers],[Prerequisite 1]:[Prerequisite 7]],0))=0,"",INDEX(tblAllCourses[[Prerequisite 1]:[Prerequisite 7]],MATCH($A164&amp;"Bus Elec",tblAllCourses[Course Code]&amp;tblAllCourses[Type],0),MATCH(G$3,tblAllCourses[[#Headers],[Prerequisite 1]:[Prerequisite 7]],0)))</f>
        <v/>
      </c>
      <c r="H164" s="94" t="str" cm="1">
        <f t="array" ref="H164">IF(INDEX(tblAllCourses[[Prerequisite 1]:[Prerequisite 7]],MATCH($A164&amp;"Bus Elec",tblAllCourses[Course Code]&amp;tblAllCourses[Type],0),MATCH(H$3,tblAllCourses[[#Headers],[Prerequisite 1]:[Prerequisite 7]],0))=0,"",INDEX(tblAllCourses[[Prerequisite 1]:[Prerequisite 7]],MATCH($A164&amp;"Bus Elec",tblAllCourses[Course Code]&amp;tblAllCourses[Type],0),MATCH(H$3,tblAllCourses[[#Headers],[Prerequisite 1]:[Prerequisite 7]],0)))</f>
        <v/>
      </c>
      <c r="I164" s="94" t="str" cm="1">
        <f t="array" ref="I164">IF(INDEX(tblAllCourses[[Prerequisite 1]:[Prerequisite 7]],MATCH($A164&amp;"Bus Elec",tblAllCourses[Course Code]&amp;tblAllCourses[Type],0),MATCH(I$3,tblAllCourses[[#Headers],[Prerequisite 1]:[Prerequisite 7]],0))=0,"",INDEX(tblAllCourses[[Prerequisite 1]:[Prerequisite 7]],MATCH($A164&amp;"Bus Elec",tblAllCourses[Course Code]&amp;tblAllCourses[Type],0),MATCH(I$3,tblAllCourses[[#Headers],[Prerequisite 1]:[Prerequisite 7]],0)))</f>
        <v/>
      </c>
      <c r="J164" s="94" t="str" cm="1">
        <f t="array" ref="J164">IF(INDEX(tblAllCourses[[Prerequisite 1]:[Prerequisite 7]],MATCH($A164&amp;"Bus Elec",tblAllCourses[Course Code]&amp;tblAllCourses[Type],0),MATCH(J$3,tblAllCourses[[#Headers],[Prerequisite 1]:[Prerequisite 7]],0))=0,"",INDEX(tblAllCourses[[Prerequisite 1]:[Prerequisite 7]],MATCH($A164&amp;"Bus Elec",tblAllCourses[Course Code]&amp;tblAllCourses[Type],0),MATCH(J$3,tblAllCourses[[#Headers],[Prerequisite 1]:[Prerequisite 7]],0)))</f>
        <v/>
      </c>
      <c r="K164" s="110"/>
    </row>
    <row r="165" spans="1:11" ht="15.75" customHeight="1" x14ac:dyDescent="0.5">
      <c r="A165" s="44" t="s">
        <v>494</v>
      </c>
      <c r="B165" s="39" t="s">
        <v>280</v>
      </c>
      <c r="C165" s="45">
        <f>VLOOKUP(A165,tblAllCourses[[Course Code]:[Credits]],3,FALSE)</f>
        <v>3</v>
      </c>
      <c r="D165" s="94" t="str" cm="1">
        <f t="array" ref="D165">IF(INDEX(tblAllCourses[[Prerequisite 1]:[Prerequisite 7]],MATCH($A165&amp;"Bus Elec",tblAllCourses[Course Code]&amp;tblAllCourses[Type],0),MATCH(D$3,tblAllCourses[[#Headers],[Prerequisite 1]:[Prerequisite 7]],0))=0,"",INDEX(tblAllCourses[[Prerequisite 1]:[Prerequisite 7]],MATCH($A165&amp;"Bus Elec",tblAllCourses[Course Code]&amp;tblAllCourses[Type],0),MATCH(D$3,tblAllCourses[[#Headers],[Prerequisite 1]:[Prerequisite 7]],0)))</f>
        <v/>
      </c>
      <c r="E165" s="94" t="str" cm="1">
        <f t="array" ref="E165">IF(INDEX(tblAllCourses[[Prerequisite 1]:[Prerequisite 7]],MATCH($A165&amp;"Bus Elec",tblAllCourses[Course Code]&amp;tblAllCourses[Type],0),MATCH(E$3,tblAllCourses[[#Headers],[Prerequisite 1]:[Prerequisite 7]],0))=0,"",INDEX(tblAllCourses[[Prerequisite 1]:[Prerequisite 7]],MATCH($A165&amp;"Bus Elec",tblAllCourses[Course Code]&amp;tblAllCourses[Type],0),MATCH(E$3,tblAllCourses[[#Headers],[Prerequisite 1]:[Prerequisite 7]],0)))</f>
        <v/>
      </c>
      <c r="F165" s="94" t="str" cm="1">
        <f t="array" ref="F165">IF(INDEX(tblAllCourses[[Prerequisite 1]:[Prerequisite 7]],MATCH($A165&amp;"Bus Elec",tblAllCourses[Course Code]&amp;tblAllCourses[Type],0),MATCH(F$3,tblAllCourses[[#Headers],[Prerequisite 1]:[Prerequisite 7]],0))=0,"",INDEX(tblAllCourses[[Prerequisite 1]:[Prerequisite 7]],MATCH($A165&amp;"Bus Elec",tblAllCourses[Course Code]&amp;tblAllCourses[Type],0),MATCH(F$3,tblAllCourses[[#Headers],[Prerequisite 1]:[Prerequisite 7]],0)))</f>
        <v/>
      </c>
      <c r="G165" s="94" t="str" cm="1">
        <f t="array" ref="G165">IF(INDEX(tblAllCourses[[Prerequisite 1]:[Prerequisite 7]],MATCH($A165&amp;"Bus Elec",tblAllCourses[Course Code]&amp;tblAllCourses[Type],0),MATCH(G$3,tblAllCourses[[#Headers],[Prerequisite 1]:[Prerequisite 7]],0))=0,"",INDEX(tblAllCourses[[Prerequisite 1]:[Prerequisite 7]],MATCH($A165&amp;"Bus Elec",tblAllCourses[Course Code]&amp;tblAllCourses[Type],0),MATCH(G$3,tblAllCourses[[#Headers],[Prerequisite 1]:[Prerequisite 7]],0)))</f>
        <v/>
      </c>
      <c r="H165" s="94" t="str" cm="1">
        <f t="array" ref="H165">IF(INDEX(tblAllCourses[[Prerequisite 1]:[Prerequisite 7]],MATCH($A165&amp;"Bus Elec",tblAllCourses[Course Code]&amp;tblAllCourses[Type],0),MATCH(H$3,tblAllCourses[[#Headers],[Prerequisite 1]:[Prerequisite 7]],0))=0,"",INDEX(tblAllCourses[[Prerequisite 1]:[Prerequisite 7]],MATCH($A165&amp;"Bus Elec",tblAllCourses[Course Code]&amp;tblAllCourses[Type],0),MATCH(H$3,tblAllCourses[[#Headers],[Prerequisite 1]:[Prerequisite 7]],0)))</f>
        <v/>
      </c>
      <c r="I165" s="94" t="str" cm="1">
        <f t="array" ref="I165">IF(INDEX(tblAllCourses[[Prerequisite 1]:[Prerequisite 7]],MATCH($A165&amp;"Bus Elec",tblAllCourses[Course Code]&amp;tblAllCourses[Type],0),MATCH(I$3,tblAllCourses[[#Headers],[Prerequisite 1]:[Prerequisite 7]],0))=0,"",INDEX(tblAllCourses[[Prerequisite 1]:[Prerequisite 7]],MATCH($A165&amp;"Bus Elec",tblAllCourses[Course Code]&amp;tblAllCourses[Type],0),MATCH(I$3,tblAllCourses[[#Headers],[Prerequisite 1]:[Prerequisite 7]],0)))</f>
        <v/>
      </c>
      <c r="J165" s="94" t="str" cm="1">
        <f t="array" ref="J165">IF(INDEX(tblAllCourses[[Prerequisite 1]:[Prerequisite 7]],MATCH($A165&amp;"Bus Elec",tblAllCourses[Course Code]&amp;tblAllCourses[Type],0),MATCH(J$3,tblAllCourses[[#Headers],[Prerequisite 1]:[Prerequisite 7]],0))=0,"",INDEX(tblAllCourses[[Prerequisite 1]:[Prerequisite 7]],MATCH($A165&amp;"Bus Elec",tblAllCourses[Course Code]&amp;tblAllCourses[Type],0),MATCH(J$3,tblAllCourses[[#Headers],[Prerequisite 1]:[Prerequisite 7]],0)))</f>
        <v/>
      </c>
      <c r="K165" s="110"/>
    </row>
    <row r="166" spans="1:11" ht="15.75" customHeight="1" x14ac:dyDescent="0.5">
      <c r="A166" s="44" t="s">
        <v>495</v>
      </c>
      <c r="B166" s="39" t="s">
        <v>281</v>
      </c>
      <c r="C166" s="45">
        <f>VLOOKUP(A166,tblAllCourses[[Course Code]:[Credits]],3,FALSE)</f>
        <v>3</v>
      </c>
      <c r="D166" s="94" t="str" cm="1">
        <f t="array" ref="D166">IF(INDEX(tblAllCourses[[Prerequisite 1]:[Prerequisite 7]],MATCH($A166&amp;"Bus Elec",tblAllCourses[Course Code]&amp;tblAllCourses[Type],0),MATCH(D$3,tblAllCourses[[#Headers],[Prerequisite 1]:[Prerequisite 7]],0))=0,"",INDEX(tblAllCourses[[Prerequisite 1]:[Prerequisite 7]],MATCH($A166&amp;"Bus Elec",tblAllCourses[Course Code]&amp;tblAllCourses[Type],0),MATCH(D$3,tblAllCourses[[#Headers],[Prerequisite 1]:[Prerequisite 7]],0)))</f>
        <v/>
      </c>
      <c r="E166" s="94" t="str" cm="1">
        <f t="array" ref="E166">IF(INDEX(tblAllCourses[[Prerequisite 1]:[Prerequisite 7]],MATCH($A166&amp;"Bus Elec",tblAllCourses[Course Code]&amp;tblAllCourses[Type],0),MATCH(E$3,tblAllCourses[[#Headers],[Prerequisite 1]:[Prerequisite 7]],0))=0,"",INDEX(tblAllCourses[[Prerequisite 1]:[Prerequisite 7]],MATCH($A166&amp;"Bus Elec",tblAllCourses[Course Code]&amp;tblAllCourses[Type],0),MATCH(E$3,tblAllCourses[[#Headers],[Prerequisite 1]:[Prerequisite 7]],0)))</f>
        <v/>
      </c>
      <c r="F166" s="94" t="str" cm="1">
        <f t="array" ref="F166">IF(INDEX(tblAllCourses[[Prerequisite 1]:[Prerequisite 7]],MATCH($A166&amp;"Bus Elec",tblAllCourses[Course Code]&amp;tblAllCourses[Type],0),MATCH(F$3,tblAllCourses[[#Headers],[Prerequisite 1]:[Prerequisite 7]],0))=0,"",INDEX(tblAllCourses[[Prerequisite 1]:[Prerequisite 7]],MATCH($A166&amp;"Bus Elec",tblAllCourses[Course Code]&amp;tblAllCourses[Type],0),MATCH(F$3,tblAllCourses[[#Headers],[Prerequisite 1]:[Prerequisite 7]],0)))</f>
        <v/>
      </c>
      <c r="G166" s="94" t="str" cm="1">
        <f t="array" ref="G166">IF(INDEX(tblAllCourses[[Prerequisite 1]:[Prerequisite 7]],MATCH($A166&amp;"Bus Elec",tblAllCourses[Course Code]&amp;tblAllCourses[Type],0),MATCH(G$3,tblAllCourses[[#Headers],[Prerequisite 1]:[Prerequisite 7]],0))=0,"",INDEX(tblAllCourses[[Prerequisite 1]:[Prerequisite 7]],MATCH($A166&amp;"Bus Elec",tblAllCourses[Course Code]&amp;tblAllCourses[Type],0),MATCH(G$3,tblAllCourses[[#Headers],[Prerequisite 1]:[Prerequisite 7]],0)))</f>
        <v/>
      </c>
      <c r="H166" s="94" t="str" cm="1">
        <f t="array" ref="H166">IF(INDEX(tblAllCourses[[Prerequisite 1]:[Prerequisite 7]],MATCH($A166&amp;"Bus Elec",tblAllCourses[Course Code]&amp;tblAllCourses[Type],0),MATCH(H$3,tblAllCourses[[#Headers],[Prerequisite 1]:[Prerequisite 7]],0))=0,"",INDEX(tblAllCourses[[Prerequisite 1]:[Prerequisite 7]],MATCH($A166&amp;"Bus Elec",tblAllCourses[Course Code]&amp;tblAllCourses[Type],0),MATCH(H$3,tblAllCourses[[#Headers],[Prerequisite 1]:[Prerequisite 7]],0)))</f>
        <v/>
      </c>
      <c r="I166" s="94" t="str" cm="1">
        <f t="array" ref="I166">IF(INDEX(tblAllCourses[[Prerequisite 1]:[Prerequisite 7]],MATCH($A166&amp;"Bus Elec",tblAllCourses[Course Code]&amp;tblAllCourses[Type],0),MATCH(I$3,tblAllCourses[[#Headers],[Prerequisite 1]:[Prerequisite 7]],0))=0,"",INDEX(tblAllCourses[[Prerequisite 1]:[Prerequisite 7]],MATCH($A166&amp;"Bus Elec",tblAllCourses[Course Code]&amp;tblAllCourses[Type],0),MATCH(I$3,tblAllCourses[[#Headers],[Prerequisite 1]:[Prerequisite 7]],0)))</f>
        <v/>
      </c>
      <c r="J166" s="94" t="str" cm="1">
        <f t="array" ref="J166">IF(INDEX(tblAllCourses[[Prerequisite 1]:[Prerequisite 7]],MATCH($A166&amp;"Bus Elec",tblAllCourses[Course Code]&amp;tblAllCourses[Type],0),MATCH(J$3,tblAllCourses[[#Headers],[Prerequisite 1]:[Prerequisite 7]],0))=0,"",INDEX(tblAllCourses[[Prerequisite 1]:[Prerequisite 7]],MATCH($A166&amp;"Bus Elec",tblAllCourses[Course Code]&amp;tblAllCourses[Type],0),MATCH(J$3,tblAllCourses[[#Headers],[Prerequisite 1]:[Prerequisite 7]],0)))</f>
        <v/>
      </c>
      <c r="K166" s="110"/>
    </row>
    <row r="167" spans="1:11" ht="15.75" customHeight="1" x14ac:dyDescent="0.5">
      <c r="A167" s="44" t="s">
        <v>496</v>
      </c>
      <c r="B167" s="39" t="s">
        <v>282</v>
      </c>
      <c r="C167" s="45">
        <f>VLOOKUP(A167,tblAllCourses[[Course Code]:[Credits]],3,FALSE)</f>
        <v>3</v>
      </c>
      <c r="D167" s="94" t="str" cm="1">
        <f t="array" ref="D167">IF(INDEX(tblAllCourses[[Prerequisite 1]:[Prerequisite 7]],MATCH($A167&amp;"Bus Elec",tblAllCourses[Course Code]&amp;tblAllCourses[Type],0),MATCH(D$3,tblAllCourses[[#Headers],[Prerequisite 1]:[Prerequisite 7]],0))=0,"",INDEX(tblAllCourses[[Prerequisite 1]:[Prerequisite 7]],MATCH($A167&amp;"Bus Elec",tblAllCourses[Course Code]&amp;tblAllCourses[Type],0),MATCH(D$3,tblAllCourses[[#Headers],[Prerequisite 1]:[Prerequisite 7]],0)))</f>
        <v>Not BHT3204</v>
      </c>
      <c r="E167" s="94" t="str" cm="1">
        <f t="array" ref="E167">IF(INDEX(tblAllCourses[[Prerequisite 1]:[Prerequisite 7]],MATCH($A167&amp;"Bus Elec",tblAllCourses[Course Code]&amp;tblAllCourses[Type],0),MATCH(E$3,tblAllCourses[[#Headers],[Prerequisite 1]:[Prerequisite 7]],0))=0,"",INDEX(tblAllCourses[[Prerequisite 1]:[Prerequisite 7]],MATCH($A167&amp;"Bus Elec",tblAllCourses[Course Code]&amp;tblAllCourses[Type],0),MATCH(E$3,tblAllCourses[[#Headers],[Prerequisite 1]:[Prerequisite 7]],0)))</f>
        <v/>
      </c>
      <c r="F167" s="94" t="str" cm="1">
        <f t="array" ref="F167">IF(INDEX(tblAllCourses[[Prerequisite 1]:[Prerequisite 7]],MATCH($A167&amp;"Bus Elec",tblAllCourses[Course Code]&amp;tblAllCourses[Type],0),MATCH(F$3,tblAllCourses[[#Headers],[Prerequisite 1]:[Prerequisite 7]],0))=0,"",INDEX(tblAllCourses[[Prerequisite 1]:[Prerequisite 7]],MATCH($A167&amp;"Bus Elec",tblAllCourses[Course Code]&amp;tblAllCourses[Type],0),MATCH(F$3,tblAllCourses[[#Headers],[Prerequisite 1]:[Prerequisite 7]],0)))</f>
        <v/>
      </c>
      <c r="G167" s="94" t="str" cm="1">
        <f t="array" ref="G167">IF(INDEX(tblAllCourses[[Prerequisite 1]:[Prerequisite 7]],MATCH($A167&amp;"Bus Elec",tblAllCourses[Course Code]&amp;tblAllCourses[Type],0),MATCH(G$3,tblAllCourses[[#Headers],[Prerequisite 1]:[Prerequisite 7]],0))=0,"",INDEX(tblAllCourses[[Prerequisite 1]:[Prerequisite 7]],MATCH($A167&amp;"Bus Elec",tblAllCourses[Course Code]&amp;tblAllCourses[Type],0),MATCH(G$3,tblAllCourses[[#Headers],[Prerequisite 1]:[Prerequisite 7]],0)))</f>
        <v/>
      </c>
      <c r="H167" s="94" t="str" cm="1">
        <f t="array" ref="H167">IF(INDEX(tblAllCourses[[Prerequisite 1]:[Prerequisite 7]],MATCH($A167&amp;"Bus Elec",tblAllCourses[Course Code]&amp;tblAllCourses[Type],0),MATCH(H$3,tblAllCourses[[#Headers],[Prerequisite 1]:[Prerequisite 7]],0))=0,"",INDEX(tblAllCourses[[Prerequisite 1]:[Prerequisite 7]],MATCH($A167&amp;"Bus Elec",tblAllCourses[Course Code]&amp;tblAllCourses[Type],0),MATCH(H$3,tblAllCourses[[#Headers],[Prerequisite 1]:[Prerequisite 7]],0)))</f>
        <v/>
      </c>
      <c r="I167" s="94" t="str" cm="1">
        <f t="array" ref="I167">IF(INDEX(tblAllCourses[[Prerequisite 1]:[Prerequisite 7]],MATCH($A167&amp;"Bus Elec",tblAllCourses[Course Code]&amp;tblAllCourses[Type],0),MATCH(I$3,tblAllCourses[[#Headers],[Prerequisite 1]:[Prerequisite 7]],0))=0,"",INDEX(tblAllCourses[[Prerequisite 1]:[Prerequisite 7]],MATCH($A167&amp;"Bus Elec",tblAllCourses[Course Code]&amp;tblAllCourses[Type],0),MATCH(I$3,tblAllCourses[[#Headers],[Prerequisite 1]:[Prerequisite 7]],0)))</f>
        <v/>
      </c>
      <c r="J167" s="94" t="str" cm="1">
        <f t="array" ref="J167">IF(INDEX(tblAllCourses[[Prerequisite 1]:[Prerequisite 7]],MATCH($A167&amp;"Bus Elec",tblAllCourses[Course Code]&amp;tblAllCourses[Type],0),MATCH(J$3,tblAllCourses[[#Headers],[Prerequisite 1]:[Prerequisite 7]],0))=0,"",INDEX(tblAllCourses[[Prerequisite 1]:[Prerequisite 7]],MATCH($A167&amp;"Bus Elec",tblAllCourses[Course Code]&amp;tblAllCourses[Type],0),MATCH(J$3,tblAllCourses[[#Headers],[Prerequisite 1]:[Prerequisite 7]],0)))</f>
        <v/>
      </c>
      <c r="K167" s="110"/>
    </row>
    <row r="168" spans="1:11" ht="15.75" customHeight="1" x14ac:dyDescent="0.5">
      <c r="A168" s="44" t="s">
        <v>497</v>
      </c>
      <c r="B168" s="39" t="s">
        <v>283</v>
      </c>
      <c r="C168" s="45">
        <f>VLOOKUP(A168,tblAllCourses[[Course Code]:[Credits]],3,FALSE)</f>
        <v>3</v>
      </c>
      <c r="D168" s="94" t="str" cm="1">
        <f t="array" ref="D168">IF(INDEX(tblAllCourses[[Prerequisite 1]:[Prerequisite 7]],MATCH($A168&amp;"Bus Elec",tblAllCourses[Course Code]&amp;tblAllCourses[Type],0),MATCH(D$3,tblAllCourses[[#Headers],[Prerequisite 1]:[Prerequisite 7]],0))=0,"",INDEX(tblAllCourses[[Prerequisite 1]:[Prerequisite 7]],MATCH($A168&amp;"Bus Elec",tblAllCourses[Course Code]&amp;tblAllCourses[Type],0),MATCH(D$3,tblAllCourses[[#Headers],[Prerequisite 1]:[Prerequisite 7]],0)))</f>
        <v/>
      </c>
      <c r="E168" s="94" t="str" cm="1">
        <f t="array" ref="E168">IF(INDEX(tblAllCourses[[Prerequisite 1]:[Prerequisite 7]],MATCH($A168&amp;"Bus Elec",tblAllCourses[Course Code]&amp;tblAllCourses[Type],0),MATCH(E$3,tblAllCourses[[#Headers],[Prerequisite 1]:[Prerequisite 7]],0))=0,"",INDEX(tblAllCourses[[Prerequisite 1]:[Prerequisite 7]],MATCH($A168&amp;"Bus Elec",tblAllCourses[Course Code]&amp;tblAllCourses[Type],0),MATCH(E$3,tblAllCourses[[#Headers],[Prerequisite 1]:[Prerequisite 7]],0)))</f>
        <v/>
      </c>
      <c r="F168" s="94" t="str" cm="1">
        <f t="array" ref="F168">IF(INDEX(tblAllCourses[[Prerequisite 1]:[Prerequisite 7]],MATCH($A168&amp;"Bus Elec",tblAllCourses[Course Code]&amp;tblAllCourses[Type],0),MATCH(F$3,tblAllCourses[[#Headers],[Prerequisite 1]:[Prerequisite 7]],0))=0,"",INDEX(tblAllCourses[[Prerequisite 1]:[Prerequisite 7]],MATCH($A168&amp;"Bus Elec",tblAllCourses[Course Code]&amp;tblAllCourses[Type],0),MATCH(F$3,tblAllCourses[[#Headers],[Prerequisite 1]:[Prerequisite 7]],0)))</f>
        <v/>
      </c>
      <c r="G168" s="94" t="str" cm="1">
        <f t="array" ref="G168">IF(INDEX(tblAllCourses[[Prerequisite 1]:[Prerequisite 7]],MATCH($A168&amp;"Bus Elec",tblAllCourses[Course Code]&amp;tblAllCourses[Type],0),MATCH(G$3,tblAllCourses[[#Headers],[Prerequisite 1]:[Prerequisite 7]],0))=0,"",INDEX(tblAllCourses[[Prerequisite 1]:[Prerequisite 7]],MATCH($A168&amp;"Bus Elec",tblAllCourses[Course Code]&amp;tblAllCourses[Type],0),MATCH(G$3,tblAllCourses[[#Headers],[Prerequisite 1]:[Prerequisite 7]],0)))</f>
        <v/>
      </c>
      <c r="H168" s="94" t="str" cm="1">
        <f t="array" ref="H168">IF(INDEX(tblAllCourses[[Prerequisite 1]:[Prerequisite 7]],MATCH($A168&amp;"Bus Elec",tblAllCourses[Course Code]&amp;tblAllCourses[Type],0),MATCH(H$3,tblAllCourses[[#Headers],[Prerequisite 1]:[Prerequisite 7]],0))=0,"",INDEX(tblAllCourses[[Prerequisite 1]:[Prerequisite 7]],MATCH($A168&amp;"Bus Elec",tblAllCourses[Course Code]&amp;tblAllCourses[Type],0),MATCH(H$3,tblAllCourses[[#Headers],[Prerequisite 1]:[Prerequisite 7]],0)))</f>
        <v/>
      </c>
      <c r="I168" s="94" t="str" cm="1">
        <f t="array" ref="I168">IF(INDEX(tblAllCourses[[Prerequisite 1]:[Prerequisite 7]],MATCH($A168&amp;"Bus Elec",tblAllCourses[Course Code]&amp;tblAllCourses[Type],0),MATCH(I$3,tblAllCourses[[#Headers],[Prerequisite 1]:[Prerequisite 7]],0))=0,"",INDEX(tblAllCourses[[Prerequisite 1]:[Prerequisite 7]],MATCH($A168&amp;"Bus Elec",tblAllCourses[Course Code]&amp;tblAllCourses[Type],0),MATCH(I$3,tblAllCourses[[#Headers],[Prerequisite 1]:[Prerequisite 7]],0)))</f>
        <v/>
      </c>
      <c r="J168" s="94" t="str" cm="1">
        <f t="array" ref="J168">IF(INDEX(tblAllCourses[[Prerequisite 1]:[Prerequisite 7]],MATCH($A168&amp;"Bus Elec",tblAllCourses[Course Code]&amp;tblAllCourses[Type],0),MATCH(J$3,tblAllCourses[[#Headers],[Prerequisite 1]:[Prerequisite 7]],0))=0,"",INDEX(tblAllCourses[[Prerequisite 1]:[Prerequisite 7]],MATCH($A168&amp;"Bus Elec",tblAllCourses[Course Code]&amp;tblAllCourses[Type],0),MATCH(J$3,tblAllCourses[[#Headers],[Prerequisite 1]:[Prerequisite 7]],0)))</f>
        <v/>
      </c>
      <c r="K168" s="110"/>
    </row>
    <row r="169" spans="1:11" ht="15.75" customHeight="1" x14ac:dyDescent="0.5">
      <c r="A169" s="44" t="s">
        <v>498</v>
      </c>
      <c r="B169" s="39" t="s">
        <v>284</v>
      </c>
      <c r="C169" s="45">
        <f>VLOOKUP(A169,tblAllCourses[[Course Code]:[Credits]],3,FALSE)</f>
        <v>3</v>
      </c>
      <c r="D169" s="94" t="str" cm="1">
        <f t="array" ref="D169">IF(INDEX(tblAllCourses[[Prerequisite 1]:[Prerequisite 7]],MATCH($A169&amp;"Bus Elec",tblAllCourses[Course Code]&amp;tblAllCourses[Type],0),MATCH(D$3,tblAllCourses[[#Headers],[Prerequisite 1]:[Prerequisite 7]],0))=0,"",INDEX(tblAllCourses[[Prerequisite 1]:[Prerequisite 7]],MATCH($A169&amp;"Bus Elec",tblAllCourses[Course Code]&amp;tblAllCourses[Type],0),MATCH(D$3,tblAllCourses[[#Headers],[Prerequisite 1]:[Prerequisite 7]],0)))</f>
        <v/>
      </c>
      <c r="E169" s="94" t="str" cm="1">
        <f t="array" ref="E169">IF(INDEX(tblAllCourses[[Prerequisite 1]:[Prerequisite 7]],MATCH($A169&amp;"Bus Elec",tblAllCourses[Course Code]&amp;tblAllCourses[Type],0),MATCH(E$3,tblAllCourses[[#Headers],[Prerequisite 1]:[Prerequisite 7]],0))=0,"",INDEX(tblAllCourses[[Prerequisite 1]:[Prerequisite 7]],MATCH($A169&amp;"Bus Elec",tblAllCourses[Course Code]&amp;tblAllCourses[Type],0),MATCH(E$3,tblAllCourses[[#Headers],[Prerequisite 1]:[Prerequisite 7]],0)))</f>
        <v/>
      </c>
      <c r="F169" s="94" t="str" cm="1">
        <f t="array" ref="F169">IF(INDEX(tblAllCourses[[Prerequisite 1]:[Prerequisite 7]],MATCH($A169&amp;"Bus Elec",tblAllCourses[Course Code]&amp;tblAllCourses[Type],0),MATCH(F$3,tblAllCourses[[#Headers],[Prerequisite 1]:[Prerequisite 7]],0))=0,"",INDEX(tblAllCourses[[Prerequisite 1]:[Prerequisite 7]],MATCH($A169&amp;"Bus Elec",tblAllCourses[Course Code]&amp;tblAllCourses[Type],0),MATCH(F$3,tblAllCourses[[#Headers],[Prerequisite 1]:[Prerequisite 7]],0)))</f>
        <v/>
      </c>
      <c r="G169" s="94" t="str" cm="1">
        <f t="array" ref="G169">IF(INDEX(tblAllCourses[[Prerequisite 1]:[Prerequisite 7]],MATCH($A169&amp;"Bus Elec",tblAllCourses[Course Code]&amp;tblAllCourses[Type],0),MATCH(G$3,tblAllCourses[[#Headers],[Prerequisite 1]:[Prerequisite 7]],0))=0,"",INDEX(tblAllCourses[[Prerequisite 1]:[Prerequisite 7]],MATCH($A169&amp;"Bus Elec",tblAllCourses[Course Code]&amp;tblAllCourses[Type],0),MATCH(G$3,tblAllCourses[[#Headers],[Prerequisite 1]:[Prerequisite 7]],0)))</f>
        <v/>
      </c>
      <c r="H169" s="94" t="str" cm="1">
        <f t="array" ref="H169">IF(INDEX(tblAllCourses[[Prerequisite 1]:[Prerequisite 7]],MATCH($A169&amp;"Bus Elec",tblAllCourses[Course Code]&amp;tblAllCourses[Type],0),MATCH(H$3,tblAllCourses[[#Headers],[Prerequisite 1]:[Prerequisite 7]],0))=0,"",INDEX(tblAllCourses[[Prerequisite 1]:[Prerequisite 7]],MATCH($A169&amp;"Bus Elec",tblAllCourses[Course Code]&amp;tblAllCourses[Type],0),MATCH(H$3,tblAllCourses[[#Headers],[Prerequisite 1]:[Prerequisite 7]],0)))</f>
        <v/>
      </c>
      <c r="I169" s="94" t="str" cm="1">
        <f t="array" ref="I169">IF(INDEX(tblAllCourses[[Prerequisite 1]:[Prerequisite 7]],MATCH($A169&amp;"Bus Elec",tblAllCourses[Course Code]&amp;tblAllCourses[Type],0),MATCH(I$3,tblAllCourses[[#Headers],[Prerequisite 1]:[Prerequisite 7]],0))=0,"",INDEX(tblAllCourses[[Prerequisite 1]:[Prerequisite 7]],MATCH($A169&amp;"Bus Elec",tblAllCourses[Course Code]&amp;tblAllCourses[Type],0),MATCH(I$3,tblAllCourses[[#Headers],[Prerequisite 1]:[Prerequisite 7]],0)))</f>
        <v/>
      </c>
      <c r="J169" s="94" t="str" cm="1">
        <f t="array" ref="J169">IF(INDEX(tblAllCourses[[Prerequisite 1]:[Prerequisite 7]],MATCH($A169&amp;"Bus Elec",tblAllCourses[Course Code]&amp;tblAllCourses[Type],0),MATCH(J$3,tblAllCourses[[#Headers],[Prerequisite 1]:[Prerequisite 7]],0))=0,"",INDEX(tblAllCourses[[Prerequisite 1]:[Prerequisite 7]],MATCH($A169&amp;"Bus Elec",tblAllCourses[Course Code]&amp;tblAllCourses[Type],0),MATCH(J$3,tblAllCourses[[#Headers],[Prerequisite 1]:[Prerequisite 7]],0)))</f>
        <v/>
      </c>
      <c r="K169" s="110"/>
    </row>
    <row r="170" spans="1:11" ht="15.75" customHeight="1" x14ac:dyDescent="0.5">
      <c r="A170" s="44" t="s">
        <v>499</v>
      </c>
      <c r="B170" s="39" t="s">
        <v>285</v>
      </c>
      <c r="C170" s="45">
        <f>VLOOKUP(A170,tblAllCourses[[Course Code]:[Credits]],3,FALSE)</f>
        <v>3</v>
      </c>
      <c r="D170" s="94" t="str" cm="1">
        <f t="array" ref="D170">IF(INDEX(tblAllCourses[[Prerequisite 1]:[Prerequisite 7]],MATCH($A170&amp;"Bus Elec",tblAllCourses[Course Code]&amp;tblAllCourses[Type],0),MATCH(D$3,tblAllCourses[[#Headers],[Prerequisite 1]:[Prerequisite 7]],0))=0,"",INDEX(tblAllCourses[[Prerequisite 1]:[Prerequisite 7]],MATCH($A170&amp;"Bus Elec",tblAllCourses[Course Code]&amp;tblAllCourses[Type],0),MATCH(D$3,tblAllCourses[[#Headers],[Prerequisite 1]:[Prerequisite 7]],0)))</f>
        <v/>
      </c>
      <c r="E170" s="94" t="str" cm="1">
        <f t="array" ref="E170">IF(INDEX(tblAllCourses[[Prerequisite 1]:[Prerequisite 7]],MATCH($A170&amp;"Bus Elec",tblAllCourses[Course Code]&amp;tblAllCourses[Type],0),MATCH(E$3,tblAllCourses[[#Headers],[Prerequisite 1]:[Prerequisite 7]],0))=0,"",INDEX(tblAllCourses[[Prerequisite 1]:[Prerequisite 7]],MATCH($A170&amp;"Bus Elec",tblAllCourses[Course Code]&amp;tblAllCourses[Type],0),MATCH(E$3,tblAllCourses[[#Headers],[Prerequisite 1]:[Prerequisite 7]],0)))</f>
        <v/>
      </c>
      <c r="F170" s="94" t="str" cm="1">
        <f t="array" ref="F170">IF(INDEX(tblAllCourses[[Prerequisite 1]:[Prerequisite 7]],MATCH($A170&amp;"Bus Elec",tblAllCourses[Course Code]&amp;tblAllCourses[Type],0),MATCH(F$3,tblAllCourses[[#Headers],[Prerequisite 1]:[Prerequisite 7]],0))=0,"",INDEX(tblAllCourses[[Prerequisite 1]:[Prerequisite 7]],MATCH($A170&amp;"Bus Elec",tblAllCourses[Course Code]&amp;tblAllCourses[Type],0),MATCH(F$3,tblAllCourses[[#Headers],[Prerequisite 1]:[Prerequisite 7]],0)))</f>
        <v/>
      </c>
      <c r="G170" s="94" t="str" cm="1">
        <f t="array" ref="G170">IF(INDEX(tblAllCourses[[Prerequisite 1]:[Prerequisite 7]],MATCH($A170&amp;"Bus Elec",tblAllCourses[Course Code]&amp;tblAllCourses[Type],0),MATCH(G$3,tblAllCourses[[#Headers],[Prerequisite 1]:[Prerequisite 7]],0))=0,"",INDEX(tblAllCourses[[Prerequisite 1]:[Prerequisite 7]],MATCH($A170&amp;"Bus Elec",tblAllCourses[Course Code]&amp;tblAllCourses[Type],0),MATCH(G$3,tblAllCourses[[#Headers],[Prerequisite 1]:[Prerequisite 7]],0)))</f>
        <v/>
      </c>
      <c r="H170" s="94" t="str" cm="1">
        <f t="array" ref="H170">IF(INDEX(tblAllCourses[[Prerequisite 1]:[Prerequisite 7]],MATCH($A170&amp;"Bus Elec",tblAllCourses[Course Code]&amp;tblAllCourses[Type],0),MATCH(H$3,tblAllCourses[[#Headers],[Prerequisite 1]:[Prerequisite 7]],0))=0,"",INDEX(tblAllCourses[[Prerequisite 1]:[Prerequisite 7]],MATCH($A170&amp;"Bus Elec",tblAllCourses[Course Code]&amp;tblAllCourses[Type],0),MATCH(H$3,tblAllCourses[[#Headers],[Prerequisite 1]:[Prerequisite 7]],0)))</f>
        <v/>
      </c>
      <c r="I170" s="94" t="str" cm="1">
        <f t="array" ref="I170">IF(INDEX(tblAllCourses[[Prerequisite 1]:[Prerequisite 7]],MATCH($A170&amp;"Bus Elec",tblAllCourses[Course Code]&amp;tblAllCourses[Type],0),MATCH(I$3,tblAllCourses[[#Headers],[Prerequisite 1]:[Prerequisite 7]],0))=0,"",INDEX(tblAllCourses[[Prerequisite 1]:[Prerequisite 7]],MATCH($A170&amp;"Bus Elec",tblAllCourses[Course Code]&amp;tblAllCourses[Type],0),MATCH(I$3,tblAllCourses[[#Headers],[Prerequisite 1]:[Prerequisite 7]],0)))</f>
        <v/>
      </c>
      <c r="J170" s="94" t="str" cm="1">
        <f t="array" ref="J170">IF(INDEX(tblAllCourses[[Prerequisite 1]:[Prerequisite 7]],MATCH($A170&amp;"Bus Elec",tblAllCourses[Course Code]&amp;tblAllCourses[Type],0),MATCH(J$3,tblAllCourses[[#Headers],[Prerequisite 1]:[Prerequisite 7]],0))=0,"",INDEX(tblAllCourses[[Prerequisite 1]:[Prerequisite 7]],MATCH($A170&amp;"Bus Elec",tblAllCourses[Course Code]&amp;tblAllCourses[Type],0),MATCH(J$3,tblAllCourses[[#Headers],[Prerequisite 1]:[Prerequisite 7]],0)))</f>
        <v/>
      </c>
      <c r="K170" s="110"/>
    </row>
    <row r="171" spans="1:11" ht="15.75" customHeight="1" x14ac:dyDescent="0.5">
      <c r="A171" s="44" t="s">
        <v>500</v>
      </c>
      <c r="B171" s="39" t="s">
        <v>286</v>
      </c>
      <c r="C171" s="45">
        <f>VLOOKUP(A171,tblAllCourses[[Course Code]:[Credits]],3,FALSE)</f>
        <v>3</v>
      </c>
      <c r="D171" s="94" t="str" cm="1">
        <f t="array" ref="D171">IF(INDEX(tblAllCourses[[Prerequisite 1]:[Prerequisite 7]],MATCH($A171&amp;"Bus Elec",tblAllCourses[Course Code]&amp;tblAllCourses[Type],0),MATCH(D$3,tblAllCourses[[#Headers],[Prerequisite 1]:[Prerequisite 7]],0))=0,"",INDEX(tblAllCourses[[Prerequisite 1]:[Prerequisite 7]],MATCH($A171&amp;"Bus Elec",tblAllCourses[Course Code]&amp;tblAllCourses[Type],0),MATCH(D$3,tblAllCourses[[#Headers],[Prerequisite 1]:[Prerequisite 7]],0)))</f>
        <v/>
      </c>
      <c r="E171" s="94" t="str" cm="1">
        <f t="array" ref="E171">IF(INDEX(tblAllCourses[[Prerequisite 1]:[Prerequisite 7]],MATCH($A171&amp;"Bus Elec",tblAllCourses[Course Code]&amp;tblAllCourses[Type],0),MATCH(E$3,tblAllCourses[[#Headers],[Prerequisite 1]:[Prerequisite 7]],0))=0,"",INDEX(tblAllCourses[[Prerequisite 1]:[Prerequisite 7]],MATCH($A171&amp;"Bus Elec",tblAllCourses[Course Code]&amp;tblAllCourses[Type],0),MATCH(E$3,tblAllCourses[[#Headers],[Prerequisite 1]:[Prerequisite 7]],0)))</f>
        <v/>
      </c>
      <c r="F171" s="94" t="str" cm="1">
        <f t="array" ref="F171">IF(INDEX(tblAllCourses[[Prerequisite 1]:[Prerequisite 7]],MATCH($A171&amp;"Bus Elec",tblAllCourses[Course Code]&amp;tblAllCourses[Type],0),MATCH(F$3,tblAllCourses[[#Headers],[Prerequisite 1]:[Prerequisite 7]],0))=0,"",INDEX(tblAllCourses[[Prerequisite 1]:[Prerequisite 7]],MATCH($A171&amp;"Bus Elec",tblAllCourses[Course Code]&amp;tblAllCourses[Type],0),MATCH(F$3,tblAllCourses[[#Headers],[Prerequisite 1]:[Prerequisite 7]],0)))</f>
        <v/>
      </c>
      <c r="G171" s="94" t="str" cm="1">
        <f t="array" ref="G171">IF(INDEX(tblAllCourses[[Prerequisite 1]:[Prerequisite 7]],MATCH($A171&amp;"Bus Elec",tblAllCourses[Course Code]&amp;tblAllCourses[Type],0),MATCH(G$3,tblAllCourses[[#Headers],[Prerequisite 1]:[Prerequisite 7]],0))=0,"",INDEX(tblAllCourses[[Prerequisite 1]:[Prerequisite 7]],MATCH($A171&amp;"Bus Elec",tblAllCourses[Course Code]&amp;tblAllCourses[Type],0),MATCH(G$3,tblAllCourses[[#Headers],[Prerequisite 1]:[Prerequisite 7]],0)))</f>
        <v/>
      </c>
      <c r="H171" s="94" t="str" cm="1">
        <f t="array" ref="H171">IF(INDEX(tblAllCourses[[Prerequisite 1]:[Prerequisite 7]],MATCH($A171&amp;"Bus Elec",tblAllCourses[Course Code]&amp;tblAllCourses[Type],0),MATCH(H$3,tblAllCourses[[#Headers],[Prerequisite 1]:[Prerequisite 7]],0))=0,"",INDEX(tblAllCourses[[Prerequisite 1]:[Prerequisite 7]],MATCH($A171&amp;"Bus Elec",tblAllCourses[Course Code]&amp;tblAllCourses[Type],0),MATCH(H$3,tblAllCourses[[#Headers],[Prerequisite 1]:[Prerequisite 7]],0)))</f>
        <v/>
      </c>
      <c r="I171" s="94" t="str" cm="1">
        <f t="array" ref="I171">IF(INDEX(tblAllCourses[[Prerequisite 1]:[Prerequisite 7]],MATCH($A171&amp;"Bus Elec",tblAllCourses[Course Code]&amp;tblAllCourses[Type],0),MATCH(I$3,tblAllCourses[[#Headers],[Prerequisite 1]:[Prerequisite 7]],0))=0,"",INDEX(tblAllCourses[[Prerequisite 1]:[Prerequisite 7]],MATCH($A171&amp;"Bus Elec",tblAllCourses[Course Code]&amp;tblAllCourses[Type],0),MATCH(I$3,tblAllCourses[[#Headers],[Prerequisite 1]:[Prerequisite 7]],0)))</f>
        <v/>
      </c>
      <c r="J171" s="94" t="str" cm="1">
        <f t="array" ref="J171">IF(INDEX(tblAllCourses[[Prerequisite 1]:[Prerequisite 7]],MATCH($A171&amp;"Bus Elec",tblAllCourses[Course Code]&amp;tblAllCourses[Type],0),MATCH(J$3,tblAllCourses[[#Headers],[Prerequisite 1]:[Prerequisite 7]],0))=0,"",INDEX(tblAllCourses[[Prerequisite 1]:[Prerequisite 7]],MATCH($A171&amp;"Bus Elec",tblAllCourses[Course Code]&amp;tblAllCourses[Type],0),MATCH(J$3,tblAllCourses[[#Headers],[Prerequisite 1]:[Prerequisite 7]],0)))</f>
        <v/>
      </c>
      <c r="K171" s="110"/>
    </row>
    <row r="172" spans="1:11" ht="15.75" customHeight="1" x14ac:dyDescent="0.5">
      <c r="A172" s="44" t="s">
        <v>501</v>
      </c>
      <c r="B172" s="39" t="s">
        <v>287</v>
      </c>
      <c r="C172" s="45">
        <f>VLOOKUP(A172,tblAllCourses[[Course Code]:[Credits]],3,FALSE)</f>
        <v>3</v>
      </c>
      <c r="D172" s="94" t="str" cm="1">
        <f t="array" ref="D172">IF(INDEX(tblAllCourses[[Prerequisite 1]:[Prerequisite 7]],MATCH($A172&amp;"Bus Elec",tblAllCourses[Course Code]&amp;tblAllCourses[Type],0),MATCH(D$3,tblAllCourses[[#Headers],[Prerequisite 1]:[Prerequisite 7]],0))=0,"",INDEX(tblAllCourses[[Prerequisite 1]:[Prerequisite 7]],MATCH($A172&amp;"Bus Elec",tblAllCourses[Course Code]&amp;tblAllCourses[Type],0),MATCH(D$3,tblAllCourses[[#Headers],[Prerequisite 1]:[Prerequisite 7]],0)))</f>
        <v/>
      </c>
      <c r="E172" s="94" t="str" cm="1">
        <f t="array" ref="E172">IF(INDEX(tblAllCourses[[Prerequisite 1]:[Prerequisite 7]],MATCH($A172&amp;"Bus Elec",tblAllCourses[Course Code]&amp;tblAllCourses[Type],0),MATCH(E$3,tblAllCourses[[#Headers],[Prerequisite 1]:[Prerequisite 7]],0))=0,"",INDEX(tblAllCourses[[Prerequisite 1]:[Prerequisite 7]],MATCH($A172&amp;"Bus Elec",tblAllCourses[Course Code]&amp;tblAllCourses[Type],0),MATCH(E$3,tblAllCourses[[#Headers],[Prerequisite 1]:[Prerequisite 7]],0)))</f>
        <v/>
      </c>
      <c r="F172" s="94" t="str" cm="1">
        <f t="array" ref="F172">IF(INDEX(tblAllCourses[[Prerequisite 1]:[Prerequisite 7]],MATCH($A172&amp;"Bus Elec",tblAllCourses[Course Code]&amp;tblAllCourses[Type],0),MATCH(F$3,tblAllCourses[[#Headers],[Prerequisite 1]:[Prerequisite 7]],0))=0,"",INDEX(tblAllCourses[[Prerequisite 1]:[Prerequisite 7]],MATCH($A172&amp;"Bus Elec",tblAllCourses[Course Code]&amp;tblAllCourses[Type],0),MATCH(F$3,tblAllCourses[[#Headers],[Prerequisite 1]:[Prerequisite 7]],0)))</f>
        <v/>
      </c>
      <c r="G172" s="94" t="str" cm="1">
        <f t="array" ref="G172">IF(INDEX(tblAllCourses[[Prerequisite 1]:[Prerequisite 7]],MATCH($A172&amp;"Bus Elec",tblAllCourses[Course Code]&amp;tblAllCourses[Type],0),MATCH(G$3,tblAllCourses[[#Headers],[Prerequisite 1]:[Prerequisite 7]],0))=0,"",INDEX(tblAllCourses[[Prerequisite 1]:[Prerequisite 7]],MATCH($A172&amp;"Bus Elec",tblAllCourses[Course Code]&amp;tblAllCourses[Type],0),MATCH(G$3,tblAllCourses[[#Headers],[Prerequisite 1]:[Prerequisite 7]],0)))</f>
        <v/>
      </c>
      <c r="H172" s="94" t="str" cm="1">
        <f t="array" ref="H172">IF(INDEX(tblAllCourses[[Prerequisite 1]:[Prerequisite 7]],MATCH($A172&amp;"Bus Elec",tblAllCourses[Course Code]&amp;tblAllCourses[Type],0),MATCH(H$3,tblAllCourses[[#Headers],[Prerequisite 1]:[Prerequisite 7]],0))=0,"",INDEX(tblAllCourses[[Prerequisite 1]:[Prerequisite 7]],MATCH($A172&amp;"Bus Elec",tblAllCourses[Course Code]&amp;tblAllCourses[Type],0),MATCH(H$3,tblAllCourses[[#Headers],[Prerequisite 1]:[Prerequisite 7]],0)))</f>
        <v/>
      </c>
      <c r="I172" s="94" t="str" cm="1">
        <f t="array" ref="I172">IF(INDEX(tblAllCourses[[Prerequisite 1]:[Prerequisite 7]],MATCH($A172&amp;"Bus Elec",tblAllCourses[Course Code]&amp;tblAllCourses[Type],0),MATCH(I$3,tblAllCourses[[#Headers],[Prerequisite 1]:[Prerequisite 7]],0))=0,"",INDEX(tblAllCourses[[Prerequisite 1]:[Prerequisite 7]],MATCH($A172&amp;"Bus Elec",tblAllCourses[Course Code]&amp;tblAllCourses[Type],0),MATCH(I$3,tblAllCourses[[#Headers],[Prerequisite 1]:[Prerequisite 7]],0)))</f>
        <v/>
      </c>
      <c r="J172" s="94" t="str" cm="1">
        <f t="array" ref="J172">IF(INDEX(tblAllCourses[[Prerequisite 1]:[Prerequisite 7]],MATCH($A172&amp;"Bus Elec",tblAllCourses[Course Code]&amp;tblAllCourses[Type],0),MATCH(J$3,tblAllCourses[[#Headers],[Prerequisite 1]:[Prerequisite 7]],0))=0,"",INDEX(tblAllCourses[[Prerequisite 1]:[Prerequisite 7]],MATCH($A172&amp;"Bus Elec",tblAllCourses[Course Code]&amp;tblAllCourses[Type],0),MATCH(J$3,tblAllCourses[[#Headers],[Prerequisite 1]:[Prerequisite 7]],0)))</f>
        <v/>
      </c>
      <c r="K172" s="110"/>
    </row>
    <row r="173" spans="1:11" ht="15.75" customHeight="1" x14ac:dyDescent="0.5">
      <c r="A173" s="44" t="s">
        <v>502</v>
      </c>
      <c r="B173" s="39" t="s">
        <v>288</v>
      </c>
      <c r="C173" s="45">
        <f>VLOOKUP(A173,tblAllCourses[[Course Code]:[Credits]],3,FALSE)</f>
        <v>3</v>
      </c>
      <c r="D173" s="94" t="str" cm="1">
        <f t="array" ref="D173">IF(INDEX(tblAllCourses[[Prerequisite 1]:[Prerequisite 7]],MATCH($A173&amp;"Bus Elec",tblAllCourses[Course Code]&amp;tblAllCourses[Type],0),MATCH(D$3,tblAllCourses[[#Headers],[Prerequisite 1]:[Prerequisite 7]],0))=0,"",INDEX(tblAllCourses[[Prerequisite 1]:[Prerequisite 7]],MATCH($A173&amp;"Bus Elec",tblAllCourses[Course Code]&amp;tblAllCourses[Type],0),MATCH(D$3,tblAllCourses[[#Headers],[Prerequisite 1]:[Prerequisite 7]],0)))</f>
        <v/>
      </c>
      <c r="E173" s="94" t="str" cm="1">
        <f t="array" ref="E173">IF(INDEX(tblAllCourses[[Prerequisite 1]:[Prerequisite 7]],MATCH($A173&amp;"Bus Elec",tblAllCourses[Course Code]&amp;tblAllCourses[Type],0),MATCH(E$3,tblAllCourses[[#Headers],[Prerequisite 1]:[Prerequisite 7]],0))=0,"",INDEX(tblAllCourses[[Prerequisite 1]:[Prerequisite 7]],MATCH($A173&amp;"Bus Elec",tblAllCourses[Course Code]&amp;tblAllCourses[Type],0),MATCH(E$3,tblAllCourses[[#Headers],[Prerequisite 1]:[Prerequisite 7]],0)))</f>
        <v/>
      </c>
      <c r="F173" s="94" t="str" cm="1">
        <f t="array" ref="F173">IF(INDEX(tblAllCourses[[Prerequisite 1]:[Prerequisite 7]],MATCH($A173&amp;"Bus Elec",tblAllCourses[Course Code]&amp;tblAllCourses[Type],0),MATCH(F$3,tblAllCourses[[#Headers],[Prerequisite 1]:[Prerequisite 7]],0))=0,"",INDEX(tblAllCourses[[Prerequisite 1]:[Prerequisite 7]],MATCH($A173&amp;"Bus Elec",tblAllCourses[Course Code]&amp;tblAllCourses[Type],0),MATCH(F$3,tblAllCourses[[#Headers],[Prerequisite 1]:[Prerequisite 7]],0)))</f>
        <v/>
      </c>
      <c r="G173" s="94" t="str" cm="1">
        <f t="array" ref="G173">IF(INDEX(tblAllCourses[[Prerequisite 1]:[Prerequisite 7]],MATCH($A173&amp;"Bus Elec",tblAllCourses[Course Code]&amp;tblAllCourses[Type],0),MATCH(G$3,tblAllCourses[[#Headers],[Prerequisite 1]:[Prerequisite 7]],0))=0,"",INDEX(tblAllCourses[[Prerequisite 1]:[Prerequisite 7]],MATCH($A173&amp;"Bus Elec",tblAllCourses[Course Code]&amp;tblAllCourses[Type],0),MATCH(G$3,tblAllCourses[[#Headers],[Prerequisite 1]:[Prerequisite 7]],0)))</f>
        <v/>
      </c>
      <c r="H173" s="94" t="str" cm="1">
        <f t="array" ref="H173">IF(INDEX(tblAllCourses[[Prerequisite 1]:[Prerequisite 7]],MATCH($A173&amp;"Bus Elec",tblAllCourses[Course Code]&amp;tblAllCourses[Type],0),MATCH(H$3,tblAllCourses[[#Headers],[Prerequisite 1]:[Prerequisite 7]],0))=0,"",INDEX(tblAllCourses[[Prerequisite 1]:[Prerequisite 7]],MATCH($A173&amp;"Bus Elec",tblAllCourses[Course Code]&amp;tblAllCourses[Type],0),MATCH(H$3,tblAllCourses[[#Headers],[Prerequisite 1]:[Prerequisite 7]],0)))</f>
        <v/>
      </c>
      <c r="I173" s="94" t="str" cm="1">
        <f t="array" ref="I173">IF(INDEX(tblAllCourses[[Prerequisite 1]:[Prerequisite 7]],MATCH($A173&amp;"Bus Elec",tblAllCourses[Course Code]&amp;tblAllCourses[Type],0),MATCH(I$3,tblAllCourses[[#Headers],[Prerequisite 1]:[Prerequisite 7]],0))=0,"",INDEX(tblAllCourses[[Prerequisite 1]:[Prerequisite 7]],MATCH($A173&amp;"Bus Elec",tblAllCourses[Course Code]&amp;tblAllCourses[Type],0),MATCH(I$3,tblAllCourses[[#Headers],[Prerequisite 1]:[Prerequisite 7]],0)))</f>
        <v/>
      </c>
      <c r="J173" s="94" t="str" cm="1">
        <f t="array" ref="J173">IF(INDEX(tblAllCourses[[Prerequisite 1]:[Prerequisite 7]],MATCH($A173&amp;"Bus Elec",tblAllCourses[Course Code]&amp;tblAllCourses[Type],0),MATCH(J$3,tblAllCourses[[#Headers],[Prerequisite 1]:[Prerequisite 7]],0))=0,"",INDEX(tblAllCourses[[Prerequisite 1]:[Prerequisite 7]],MATCH($A173&amp;"Bus Elec",tblAllCourses[Course Code]&amp;tblAllCourses[Type],0),MATCH(J$3,tblAllCourses[[#Headers],[Prerequisite 1]:[Prerequisite 7]],0)))</f>
        <v/>
      </c>
      <c r="K173" s="110"/>
    </row>
    <row r="174" spans="1:11" ht="15.75" customHeight="1" x14ac:dyDescent="0.5">
      <c r="A174" s="39" t="s">
        <v>818</v>
      </c>
      <c r="B174" s="39" t="s">
        <v>819</v>
      </c>
      <c r="C174" s="45">
        <f>VLOOKUP(A174,tblAllCourses[[Course Code]:[Credits]],3,FALSE)</f>
        <v>3</v>
      </c>
      <c r="D174" s="94" t="str" cm="1">
        <f t="array" ref="D174">IF(INDEX(tblAllCourses[[Prerequisite 1]:[Prerequisite 7]],MATCH($A174&amp;"Bus Elec",tblAllCourses[Course Code]&amp;tblAllCourses[Type],0),MATCH(D$3,tblAllCourses[[#Headers],[Prerequisite 1]:[Prerequisite 7]],0))=0,"",INDEX(tblAllCourses[[Prerequisite 1]:[Prerequisite 7]],MATCH($A174&amp;"Bus Elec",tblAllCourses[Course Code]&amp;tblAllCourses[Type],0),MATCH(D$3,tblAllCourses[[#Headers],[Prerequisite 1]:[Prerequisite 7]],0)))</f>
        <v>Senior Standing</v>
      </c>
      <c r="E174" s="94" t="str" cm="1">
        <f t="array" ref="E174">IF(INDEX(tblAllCourses[[Prerequisite 1]:[Prerequisite 7]],MATCH($A174&amp;"Bus Elec",tblAllCourses[Course Code]&amp;tblAllCourses[Type],0),MATCH(E$3,tblAllCourses[[#Headers],[Prerequisite 1]:[Prerequisite 7]],0))=0,"",INDEX(tblAllCourses[[Prerequisite 1]:[Prerequisite 7]],MATCH($A174&amp;"Bus Elec",tblAllCourses[Course Code]&amp;tblAllCourses[Type],0),MATCH(E$3,tblAllCourses[[#Headers],[Prerequisite 1]:[Prerequisite 7]],0)))</f>
        <v/>
      </c>
      <c r="F174" s="94" t="str" cm="1">
        <f t="array" ref="F174">IF(INDEX(tblAllCourses[[Prerequisite 1]:[Prerequisite 7]],MATCH($A174&amp;"Bus Elec",tblAllCourses[Course Code]&amp;tblAllCourses[Type],0),MATCH(F$3,tblAllCourses[[#Headers],[Prerequisite 1]:[Prerequisite 7]],0))=0,"",INDEX(tblAllCourses[[Prerequisite 1]:[Prerequisite 7]],MATCH($A174&amp;"Bus Elec",tblAllCourses[Course Code]&amp;tblAllCourses[Type],0),MATCH(F$3,tblAllCourses[[#Headers],[Prerequisite 1]:[Prerequisite 7]],0)))</f>
        <v/>
      </c>
      <c r="G174" s="94" t="str" cm="1">
        <f t="array" ref="G174">IF(INDEX(tblAllCourses[[Prerequisite 1]:[Prerequisite 7]],MATCH($A174&amp;"Bus Elec",tblAllCourses[Course Code]&amp;tblAllCourses[Type],0),MATCH(G$3,tblAllCourses[[#Headers],[Prerequisite 1]:[Prerequisite 7]],0))=0,"",INDEX(tblAllCourses[[Prerequisite 1]:[Prerequisite 7]],MATCH($A174&amp;"Bus Elec",tblAllCourses[Course Code]&amp;tblAllCourses[Type],0),MATCH(G$3,tblAllCourses[[#Headers],[Prerequisite 1]:[Prerequisite 7]],0)))</f>
        <v/>
      </c>
      <c r="H174" s="94" t="str" cm="1">
        <f t="array" ref="H174">IF(INDEX(tblAllCourses[[Prerequisite 1]:[Prerequisite 7]],MATCH($A174&amp;"Bus Elec",tblAllCourses[Course Code]&amp;tblAllCourses[Type],0),MATCH(H$3,tblAllCourses[[#Headers],[Prerequisite 1]:[Prerequisite 7]],0))=0,"",INDEX(tblAllCourses[[Prerequisite 1]:[Prerequisite 7]],MATCH($A174&amp;"Bus Elec",tblAllCourses[Course Code]&amp;tblAllCourses[Type],0),MATCH(H$3,tblAllCourses[[#Headers],[Prerequisite 1]:[Prerequisite 7]],0)))</f>
        <v/>
      </c>
      <c r="I174" s="94" t="str" cm="1">
        <f t="array" ref="I174">IF(INDEX(tblAllCourses[[Prerequisite 1]:[Prerequisite 7]],MATCH($A174&amp;"Bus Elec",tblAllCourses[Course Code]&amp;tblAllCourses[Type],0),MATCH(I$3,tblAllCourses[[#Headers],[Prerequisite 1]:[Prerequisite 7]],0))=0,"",INDEX(tblAllCourses[[Prerequisite 1]:[Prerequisite 7]],MATCH($A174&amp;"Bus Elec",tblAllCourses[Course Code]&amp;tblAllCourses[Type],0),MATCH(I$3,tblAllCourses[[#Headers],[Prerequisite 1]:[Prerequisite 7]],0)))</f>
        <v/>
      </c>
      <c r="J174" s="94" t="str" cm="1">
        <f t="array" ref="J174">IF(INDEX(tblAllCourses[[Prerequisite 1]:[Prerequisite 7]],MATCH($A174&amp;"Bus Elec",tblAllCourses[Course Code]&amp;tblAllCourses[Type],0),MATCH(J$3,tblAllCourses[[#Headers],[Prerequisite 1]:[Prerequisite 7]],0))=0,"",INDEX(tblAllCourses[[Prerequisite 1]:[Prerequisite 7]],MATCH($A174&amp;"Bus Elec",tblAllCourses[Course Code]&amp;tblAllCourses[Type],0),MATCH(J$3,tblAllCourses[[#Headers],[Prerequisite 1]:[Prerequisite 7]],0)))</f>
        <v/>
      </c>
      <c r="K174" s="110"/>
    </row>
    <row r="175" spans="1:11" ht="15.75" customHeight="1" x14ac:dyDescent="0.5">
      <c r="A175" s="44" t="s">
        <v>503</v>
      </c>
      <c r="B175" s="39" t="s">
        <v>289</v>
      </c>
      <c r="C175" s="45">
        <f>VLOOKUP(A175,tblAllCourses[[Course Code]:[Credits]],3,FALSE)</f>
        <v>3</v>
      </c>
      <c r="D175" s="94" t="str" cm="1">
        <f t="array" ref="D175">IF(INDEX(tblAllCourses[[Prerequisite 1]:[Prerequisite 7]],MATCH($A175&amp;"Bus Elec",tblAllCourses[Course Code]&amp;tblAllCourses[Type],0),MATCH(D$3,tblAllCourses[[#Headers],[Prerequisite 1]:[Prerequisite 7]],0))=0,"",INDEX(tblAllCourses[[Prerequisite 1]:[Prerequisite 7]],MATCH($A175&amp;"Bus Elec",tblAllCourses[Course Code]&amp;tblAllCourses[Type],0),MATCH(D$3,tblAllCourses[[#Headers],[Prerequisite 1]:[Prerequisite 7]],0)))</f>
        <v>BBA2001</v>
      </c>
      <c r="E175" s="94" t="str" cm="1">
        <f t="array" ref="E175">IF(INDEX(tblAllCourses[[Prerequisite 1]:[Prerequisite 7]],MATCH($A175&amp;"Bus Elec",tblAllCourses[Course Code]&amp;tblAllCourses[Type],0),MATCH(E$3,tblAllCourses[[#Headers],[Prerequisite 1]:[Prerequisite 7]],0))=0,"",INDEX(tblAllCourses[[Prerequisite 1]:[Prerequisite 7]],MATCH($A175&amp;"Bus Elec",tblAllCourses[Course Code]&amp;tblAllCourses[Type],0),MATCH(E$3,tblAllCourses[[#Headers],[Prerequisite 1]:[Prerequisite 7]],0)))</f>
        <v>BBA1104</v>
      </c>
      <c r="F175" s="94" t="str" cm="1">
        <f t="array" ref="F175">IF(INDEX(tblAllCourses[[Prerequisite 1]:[Prerequisite 7]],MATCH($A175&amp;"Bus Elec",tblAllCourses[Course Code]&amp;tblAllCourses[Type],0),MATCH(F$3,tblAllCourses[[#Headers],[Prerequisite 1]:[Prerequisite 7]],0))=0,"",INDEX(tblAllCourses[[Prerequisite 1]:[Prerequisite 7]],MATCH($A175&amp;"Bus Elec",tblAllCourses[Course Code]&amp;tblAllCourses[Type],0),MATCH(F$3,tblAllCourses[[#Headers],[Prerequisite 1]:[Prerequisite 7]],0)))</f>
        <v/>
      </c>
      <c r="G175" s="94" t="str" cm="1">
        <f t="array" ref="G175">IF(INDEX(tblAllCourses[[Prerequisite 1]:[Prerequisite 7]],MATCH($A175&amp;"Bus Elec",tblAllCourses[Course Code]&amp;tblAllCourses[Type],0),MATCH(G$3,tblAllCourses[[#Headers],[Prerequisite 1]:[Prerequisite 7]],0))=0,"",INDEX(tblAllCourses[[Prerequisite 1]:[Prerequisite 7]],MATCH($A175&amp;"Bus Elec",tblAllCourses[Course Code]&amp;tblAllCourses[Type],0),MATCH(G$3,tblAllCourses[[#Headers],[Prerequisite 1]:[Prerequisite 7]],0)))</f>
        <v/>
      </c>
      <c r="H175" s="94" t="str" cm="1">
        <f t="array" ref="H175">IF(INDEX(tblAllCourses[[Prerequisite 1]:[Prerequisite 7]],MATCH($A175&amp;"Bus Elec",tblAllCourses[Course Code]&amp;tblAllCourses[Type],0),MATCH(H$3,tblAllCourses[[#Headers],[Prerequisite 1]:[Prerequisite 7]],0))=0,"",INDEX(tblAllCourses[[Prerequisite 1]:[Prerequisite 7]],MATCH($A175&amp;"Bus Elec",tblAllCourses[Course Code]&amp;tblAllCourses[Type],0),MATCH(H$3,tblAllCourses[[#Headers],[Prerequisite 1]:[Prerequisite 7]],0)))</f>
        <v/>
      </c>
      <c r="I175" s="94" t="str" cm="1">
        <f t="array" ref="I175">IF(INDEX(tblAllCourses[[Prerequisite 1]:[Prerequisite 7]],MATCH($A175&amp;"Bus Elec",tblAllCourses[Course Code]&amp;tblAllCourses[Type],0),MATCH(I$3,tblAllCourses[[#Headers],[Prerequisite 1]:[Prerequisite 7]],0))=0,"",INDEX(tblAllCourses[[Prerequisite 1]:[Prerequisite 7]],MATCH($A175&amp;"Bus Elec",tblAllCourses[Course Code]&amp;tblAllCourses[Type],0),MATCH(I$3,tblAllCourses[[#Headers],[Prerequisite 1]:[Prerequisite 7]],0)))</f>
        <v/>
      </c>
      <c r="J175" s="94" t="str" cm="1">
        <f t="array" ref="J175">IF(INDEX(tblAllCourses[[Prerequisite 1]:[Prerequisite 7]],MATCH($A175&amp;"Bus Elec",tblAllCourses[Course Code]&amp;tblAllCourses[Type],0),MATCH(J$3,tblAllCourses[[#Headers],[Prerequisite 1]:[Prerequisite 7]],0))=0,"",INDEX(tblAllCourses[[Prerequisite 1]:[Prerequisite 7]],MATCH($A175&amp;"Bus Elec",tblAllCourses[Course Code]&amp;tblAllCourses[Type],0),MATCH(J$3,tblAllCourses[[#Headers],[Prerequisite 1]:[Prerequisite 7]],0)))</f>
        <v/>
      </c>
      <c r="K175" s="110"/>
    </row>
    <row r="176" spans="1:11" ht="15.75" customHeight="1" x14ac:dyDescent="0.5">
      <c r="A176" s="44" t="s">
        <v>504</v>
      </c>
      <c r="B176" s="39" t="s">
        <v>290</v>
      </c>
      <c r="C176" s="45">
        <f>VLOOKUP(A176,tblAllCourses[[Course Code]:[Credits]],3,FALSE)</f>
        <v>3</v>
      </c>
      <c r="D176" s="94" t="str" cm="1">
        <f t="array" ref="D176">IF(INDEX(tblAllCourses[[Prerequisite 1]:[Prerequisite 7]],MATCH($A176&amp;"Bus Elec",tblAllCourses[Course Code]&amp;tblAllCourses[Type],0),MATCH(D$3,tblAllCourses[[#Headers],[Prerequisite 1]:[Prerequisite 7]],0))=0,"",INDEX(tblAllCourses[[Prerequisite 1]:[Prerequisite 7]],MATCH($A176&amp;"Bus Elec",tblAllCourses[Course Code]&amp;tblAllCourses[Type],0),MATCH(D$3,tblAllCourses[[#Headers],[Prerequisite 1]:[Prerequisite 7]],0)))</f>
        <v>BBA1104</v>
      </c>
      <c r="E176" s="94" t="str" cm="1">
        <f t="array" ref="E176">IF(INDEX(tblAllCourses[[Prerequisite 1]:[Prerequisite 7]],MATCH($A176&amp;"Bus Elec",tblAllCourses[Course Code]&amp;tblAllCourses[Type],0),MATCH(E$3,tblAllCourses[[#Headers],[Prerequisite 1]:[Prerequisite 7]],0))=0,"",INDEX(tblAllCourses[[Prerequisite 1]:[Prerequisite 7]],MATCH($A176&amp;"Bus Elec",tblAllCourses[Course Code]&amp;tblAllCourses[Type],0),MATCH(E$3,tblAllCourses[[#Headers],[Prerequisite 1]:[Prerequisite 7]],0)))</f>
        <v/>
      </c>
      <c r="F176" s="94" t="str" cm="1">
        <f t="array" ref="F176">IF(INDEX(tblAllCourses[[Prerequisite 1]:[Prerequisite 7]],MATCH($A176&amp;"Bus Elec",tblAllCourses[Course Code]&amp;tblAllCourses[Type],0),MATCH(F$3,tblAllCourses[[#Headers],[Prerequisite 1]:[Prerequisite 7]],0))=0,"",INDEX(tblAllCourses[[Prerequisite 1]:[Prerequisite 7]],MATCH($A176&amp;"Bus Elec",tblAllCourses[Course Code]&amp;tblAllCourses[Type],0),MATCH(F$3,tblAllCourses[[#Headers],[Prerequisite 1]:[Prerequisite 7]],0)))</f>
        <v/>
      </c>
      <c r="G176" s="94" t="str" cm="1">
        <f t="array" ref="G176">IF(INDEX(tblAllCourses[[Prerequisite 1]:[Prerequisite 7]],MATCH($A176&amp;"Bus Elec",tblAllCourses[Course Code]&amp;tblAllCourses[Type],0),MATCH(G$3,tblAllCourses[[#Headers],[Prerequisite 1]:[Prerequisite 7]],0))=0,"",INDEX(tblAllCourses[[Prerequisite 1]:[Prerequisite 7]],MATCH($A176&amp;"Bus Elec",tblAllCourses[Course Code]&amp;tblAllCourses[Type],0),MATCH(G$3,tblAllCourses[[#Headers],[Prerequisite 1]:[Prerequisite 7]],0)))</f>
        <v/>
      </c>
      <c r="H176" s="94" t="str" cm="1">
        <f t="array" ref="H176">IF(INDEX(tblAllCourses[[Prerequisite 1]:[Prerequisite 7]],MATCH($A176&amp;"Bus Elec",tblAllCourses[Course Code]&amp;tblAllCourses[Type],0),MATCH(H$3,tblAllCourses[[#Headers],[Prerequisite 1]:[Prerequisite 7]],0))=0,"",INDEX(tblAllCourses[[Prerequisite 1]:[Prerequisite 7]],MATCH($A176&amp;"Bus Elec",tblAllCourses[Course Code]&amp;tblAllCourses[Type],0),MATCH(H$3,tblAllCourses[[#Headers],[Prerequisite 1]:[Prerequisite 7]],0)))</f>
        <v/>
      </c>
      <c r="I176" s="94" t="str" cm="1">
        <f t="array" ref="I176">IF(INDEX(tblAllCourses[[Prerequisite 1]:[Prerequisite 7]],MATCH($A176&amp;"Bus Elec",tblAllCourses[Course Code]&amp;tblAllCourses[Type],0),MATCH(I$3,tblAllCourses[[#Headers],[Prerequisite 1]:[Prerequisite 7]],0))=0,"",INDEX(tblAllCourses[[Prerequisite 1]:[Prerequisite 7]],MATCH($A176&amp;"Bus Elec",tblAllCourses[Course Code]&amp;tblAllCourses[Type],0),MATCH(I$3,tblAllCourses[[#Headers],[Prerequisite 1]:[Prerequisite 7]],0)))</f>
        <v/>
      </c>
      <c r="J176" s="94" t="str" cm="1">
        <f t="array" ref="J176">IF(INDEX(tblAllCourses[[Prerequisite 1]:[Prerequisite 7]],MATCH($A176&amp;"Bus Elec",tblAllCourses[Course Code]&amp;tblAllCourses[Type],0),MATCH(J$3,tblAllCourses[[#Headers],[Prerequisite 1]:[Prerequisite 7]],0))=0,"",INDEX(tblAllCourses[[Prerequisite 1]:[Prerequisite 7]],MATCH($A176&amp;"Bus Elec",tblAllCourses[Course Code]&amp;tblAllCourses[Type],0),MATCH(J$3,tblAllCourses[[#Headers],[Prerequisite 1]:[Prerequisite 7]],0)))</f>
        <v/>
      </c>
      <c r="K176" s="110"/>
    </row>
    <row r="177" spans="1:11" ht="15.75" customHeight="1" x14ac:dyDescent="0.5">
      <c r="A177" s="44" t="s">
        <v>505</v>
      </c>
      <c r="B177" s="39" t="s">
        <v>291</v>
      </c>
      <c r="C177" s="45">
        <f>VLOOKUP(A177,tblAllCourses[[Course Code]:[Credits]],3,FALSE)</f>
        <v>3</v>
      </c>
      <c r="D177" s="94" t="str" cm="1">
        <f t="array" ref="D177">IF(INDEX(tblAllCourses[[Prerequisite 1]:[Prerequisite 7]],MATCH($A177&amp;"Bus Elec",tblAllCourses[Course Code]&amp;tblAllCourses[Type],0),MATCH(D$3,tblAllCourses[[#Headers],[Prerequisite 1]:[Prerequisite 7]],0))=0,"",INDEX(tblAllCourses[[Prerequisite 1]:[Prerequisite 7]],MATCH($A177&amp;"Bus Elec",tblAllCourses[Course Code]&amp;tblAllCourses[Type],0),MATCH(D$3,tblAllCourses[[#Headers],[Prerequisite 1]:[Prerequisite 7]],0)))</f>
        <v>BIB3203</v>
      </c>
      <c r="E177" s="94" t="str" cm="1">
        <f t="array" ref="E177">IF(INDEX(tblAllCourses[[Prerequisite 1]:[Prerequisite 7]],MATCH($A177&amp;"Bus Elec",tblAllCourses[Course Code]&amp;tblAllCourses[Type],0),MATCH(E$3,tblAllCourses[[#Headers],[Prerequisite 1]:[Prerequisite 7]],0))=0,"",INDEX(tblAllCourses[[Prerequisite 1]:[Prerequisite 7]],MATCH($A177&amp;"Bus Elec",tblAllCourses[Course Code]&amp;tblAllCourses[Type],0),MATCH(E$3,tblAllCourses[[#Headers],[Prerequisite 1]:[Prerequisite 7]],0)))</f>
        <v/>
      </c>
      <c r="F177" s="94" t="str" cm="1">
        <f t="array" ref="F177">IF(INDEX(tblAllCourses[[Prerequisite 1]:[Prerequisite 7]],MATCH($A177&amp;"Bus Elec",tblAllCourses[Course Code]&amp;tblAllCourses[Type],0),MATCH(F$3,tblAllCourses[[#Headers],[Prerequisite 1]:[Prerequisite 7]],0))=0,"",INDEX(tblAllCourses[[Prerequisite 1]:[Prerequisite 7]],MATCH($A177&amp;"Bus Elec",tblAllCourses[Course Code]&amp;tblAllCourses[Type],0),MATCH(F$3,tblAllCourses[[#Headers],[Prerequisite 1]:[Prerequisite 7]],0)))</f>
        <v/>
      </c>
      <c r="G177" s="94" t="str" cm="1">
        <f t="array" ref="G177">IF(INDEX(tblAllCourses[[Prerequisite 1]:[Prerequisite 7]],MATCH($A177&amp;"Bus Elec",tblAllCourses[Course Code]&amp;tblAllCourses[Type],0),MATCH(G$3,tblAllCourses[[#Headers],[Prerequisite 1]:[Prerequisite 7]],0))=0,"",INDEX(tblAllCourses[[Prerequisite 1]:[Prerequisite 7]],MATCH($A177&amp;"Bus Elec",tblAllCourses[Course Code]&amp;tblAllCourses[Type],0),MATCH(G$3,tblAllCourses[[#Headers],[Prerequisite 1]:[Prerequisite 7]],0)))</f>
        <v/>
      </c>
      <c r="H177" s="94" t="str" cm="1">
        <f t="array" ref="H177">IF(INDEX(tblAllCourses[[Prerequisite 1]:[Prerequisite 7]],MATCH($A177&amp;"Bus Elec",tblAllCourses[Course Code]&amp;tblAllCourses[Type],0),MATCH(H$3,tblAllCourses[[#Headers],[Prerequisite 1]:[Prerequisite 7]],0))=0,"",INDEX(tblAllCourses[[Prerequisite 1]:[Prerequisite 7]],MATCH($A177&amp;"Bus Elec",tblAllCourses[Course Code]&amp;tblAllCourses[Type],0),MATCH(H$3,tblAllCourses[[#Headers],[Prerequisite 1]:[Prerequisite 7]],0)))</f>
        <v/>
      </c>
      <c r="I177" s="94" t="str" cm="1">
        <f t="array" ref="I177">IF(INDEX(tblAllCourses[[Prerequisite 1]:[Prerequisite 7]],MATCH($A177&amp;"Bus Elec",tblAllCourses[Course Code]&amp;tblAllCourses[Type],0),MATCH(I$3,tblAllCourses[[#Headers],[Prerequisite 1]:[Prerequisite 7]],0))=0,"",INDEX(tblAllCourses[[Prerequisite 1]:[Prerequisite 7]],MATCH($A177&amp;"Bus Elec",tblAllCourses[Course Code]&amp;tblAllCourses[Type],0),MATCH(I$3,tblAllCourses[[#Headers],[Prerequisite 1]:[Prerequisite 7]],0)))</f>
        <v/>
      </c>
      <c r="J177" s="94" t="str" cm="1">
        <f t="array" ref="J177">IF(INDEX(tblAllCourses[[Prerequisite 1]:[Prerequisite 7]],MATCH($A177&amp;"Bus Elec",tblAllCourses[Course Code]&amp;tblAllCourses[Type],0),MATCH(J$3,tblAllCourses[[#Headers],[Prerequisite 1]:[Prerequisite 7]],0))=0,"",INDEX(tblAllCourses[[Prerequisite 1]:[Prerequisite 7]],MATCH($A177&amp;"Bus Elec",tblAllCourses[Course Code]&amp;tblAllCourses[Type],0),MATCH(J$3,tblAllCourses[[#Headers],[Prerequisite 1]:[Prerequisite 7]],0)))</f>
        <v/>
      </c>
      <c r="K177" s="110"/>
    </row>
    <row r="178" spans="1:11" ht="15.75" customHeight="1" x14ac:dyDescent="0.5">
      <c r="A178" s="44" t="s">
        <v>506</v>
      </c>
      <c r="B178" s="39" t="s">
        <v>292</v>
      </c>
      <c r="C178" s="45">
        <f>VLOOKUP(A178,tblAllCourses[[Course Code]:[Credits]],3,FALSE)</f>
        <v>3</v>
      </c>
      <c r="D178" s="94" t="str" cm="1">
        <f t="array" ref="D178">IF(INDEX(tblAllCourses[[Prerequisite 1]:[Prerequisite 7]],MATCH($A178&amp;"Bus Elec",tblAllCourses[Course Code]&amp;tblAllCourses[Type],0),MATCH(D$3,tblAllCourses[[#Headers],[Prerequisite 1]:[Prerequisite 7]],0))=0,"",INDEX(tblAllCourses[[Prerequisite 1]:[Prerequisite 7]],MATCH($A178&amp;"Bus Elec",tblAllCourses[Course Code]&amp;tblAllCourses[Type],0),MATCH(D$3,tblAllCourses[[#Headers],[Prerequisite 1]:[Prerequisite 7]],0)))</f>
        <v>BIB3201</v>
      </c>
      <c r="E178" s="94" t="str" cm="1">
        <f t="array" ref="E178">IF(INDEX(tblAllCourses[[Prerequisite 1]:[Prerequisite 7]],MATCH($A178&amp;"Bus Elec",tblAllCourses[Course Code]&amp;tblAllCourses[Type],0),MATCH(E$3,tblAllCourses[[#Headers],[Prerequisite 1]:[Prerequisite 7]],0))=0,"",INDEX(tblAllCourses[[Prerequisite 1]:[Prerequisite 7]],MATCH($A178&amp;"Bus Elec",tblAllCourses[Course Code]&amp;tblAllCourses[Type],0),MATCH(E$3,tblAllCourses[[#Headers],[Prerequisite 1]:[Prerequisite 7]],0)))</f>
        <v/>
      </c>
      <c r="F178" s="94" t="str" cm="1">
        <f t="array" ref="F178">IF(INDEX(tblAllCourses[[Prerequisite 1]:[Prerequisite 7]],MATCH($A178&amp;"Bus Elec",tblAllCourses[Course Code]&amp;tblAllCourses[Type],0),MATCH(F$3,tblAllCourses[[#Headers],[Prerequisite 1]:[Prerequisite 7]],0))=0,"",INDEX(tblAllCourses[[Prerequisite 1]:[Prerequisite 7]],MATCH($A178&amp;"Bus Elec",tblAllCourses[Course Code]&amp;tblAllCourses[Type],0),MATCH(F$3,tblAllCourses[[#Headers],[Prerequisite 1]:[Prerequisite 7]],0)))</f>
        <v/>
      </c>
      <c r="G178" s="94" t="str" cm="1">
        <f t="array" ref="G178">IF(INDEX(tblAllCourses[[Prerequisite 1]:[Prerequisite 7]],MATCH($A178&amp;"Bus Elec",tblAllCourses[Course Code]&amp;tblAllCourses[Type],0),MATCH(G$3,tblAllCourses[[#Headers],[Prerequisite 1]:[Prerequisite 7]],0))=0,"",INDEX(tblAllCourses[[Prerequisite 1]:[Prerequisite 7]],MATCH($A178&amp;"Bus Elec",tblAllCourses[Course Code]&amp;tblAllCourses[Type],0),MATCH(G$3,tblAllCourses[[#Headers],[Prerequisite 1]:[Prerequisite 7]],0)))</f>
        <v/>
      </c>
      <c r="H178" s="94" t="str" cm="1">
        <f t="array" ref="H178">IF(INDEX(tblAllCourses[[Prerequisite 1]:[Prerequisite 7]],MATCH($A178&amp;"Bus Elec",tblAllCourses[Course Code]&amp;tblAllCourses[Type],0),MATCH(H$3,tblAllCourses[[#Headers],[Prerequisite 1]:[Prerequisite 7]],0))=0,"",INDEX(tblAllCourses[[Prerequisite 1]:[Prerequisite 7]],MATCH($A178&amp;"Bus Elec",tblAllCourses[Course Code]&amp;tblAllCourses[Type],0),MATCH(H$3,tblAllCourses[[#Headers],[Prerequisite 1]:[Prerequisite 7]],0)))</f>
        <v/>
      </c>
      <c r="I178" s="94" t="str" cm="1">
        <f t="array" ref="I178">IF(INDEX(tblAllCourses[[Prerequisite 1]:[Prerequisite 7]],MATCH($A178&amp;"Bus Elec",tblAllCourses[Course Code]&amp;tblAllCourses[Type],0),MATCH(I$3,tblAllCourses[[#Headers],[Prerequisite 1]:[Prerequisite 7]],0))=0,"",INDEX(tblAllCourses[[Prerequisite 1]:[Prerequisite 7]],MATCH($A178&amp;"Bus Elec",tblAllCourses[Course Code]&amp;tblAllCourses[Type],0),MATCH(I$3,tblAllCourses[[#Headers],[Prerequisite 1]:[Prerequisite 7]],0)))</f>
        <v/>
      </c>
      <c r="J178" s="94" t="str" cm="1">
        <f t="array" ref="J178">IF(INDEX(tblAllCourses[[Prerequisite 1]:[Prerequisite 7]],MATCH($A178&amp;"Bus Elec",tblAllCourses[Course Code]&amp;tblAllCourses[Type],0),MATCH(J$3,tblAllCourses[[#Headers],[Prerequisite 1]:[Prerequisite 7]],0))=0,"",INDEX(tblAllCourses[[Prerequisite 1]:[Prerequisite 7]],MATCH($A178&amp;"Bus Elec",tblAllCourses[Course Code]&amp;tblAllCourses[Type],0),MATCH(J$3,tblAllCourses[[#Headers],[Prerequisite 1]:[Prerequisite 7]],0)))</f>
        <v/>
      </c>
      <c r="K178" s="110"/>
    </row>
    <row r="179" spans="1:11" ht="15.75" customHeight="1" x14ac:dyDescent="0.5">
      <c r="A179" s="44" t="s">
        <v>507</v>
      </c>
      <c r="B179" s="39" t="s">
        <v>293</v>
      </c>
      <c r="C179" s="45">
        <f>VLOOKUP(A179,tblAllCourses[[Course Code]:[Credits]],3,FALSE)</f>
        <v>3</v>
      </c>
      <c r="D179" s="94" t="str" cm="1">
        <f t="array" ref="D179">IF(INDEX(tblAllCourses[[Prerequisite 1]:[Prerequisite 7]],MATCH($A179&amp;"Bus Elec",tblAllCourses[Course Code]&amp;tblAllCourses[Type],0),MATCH(D$3,tblAllCourses[[#Headers],[Prerequisite 1]:[Prerequisite 7]],0))=0,"",INDEX(tblAllCourses[[Prerequisite 1]:[Prerequisite 7]],MATCH($A179&amp;"Bus Elec",tblAllCourses[Course Code]&amp;tblAllCourses[Type],0),MATCH(D$3,tblAllCourses[[#Headers],[Prerequisite 1]:[Prerequisite 7]],0)))</f>
        <v>BBA2104</v>
      </c>
      <c r="E179" s="94" t="str" cm="1">
        <f t="array" ref="E179">IF(INDEX(tblAllCourses[[Prerequisite 1]:[Prerequisite 7]],MATCH($A179&amp;"Bus Elec",tblAllCourses[Course Code]&amp;tblAllCourses[Type],0),MATCH(E$3,tblAllCourses[[#Headers],[Prerequisite 1]:[Prerequisite 7]],0))=0,"",INDEX(tblAllCourses[[Prerequisite 1]:[Prerequisite 7]],MATCH($A179&amp;"Bus Elec",tblAllCourses[Course Code]&amp;tblAllCourses[Type],0),MATCH(E$3,tblAllCourses[[#Headers],[Prerequisite 1]:[Prerequisite 7]],0)))</f>
        <v/>
      </c>
      <c r="F179" s="94" t="str" cm="1">
        <f t="array" ref="F179">IF(INDEX(tblAllCourses[[Prerequisite 1]:[Prerequisite 7]],MATCH($A179&amp;"Bus Elec",tblAllCourses[Course Code]&amp;tblAllCourses[Type],0),MATCH(F$3,tblAllCourses[[#Headers],[Prerequisite 1]:[Prerequisite 7]],0))=0,"",INDEX(tblAllCourses[[Prerequisite 1]:[Prerequisite 7]],MATCH($A179&amp;"Bus Elec",tblAllCourses[Course Code]&amp;tblAllCourses[Type],0),MATCH(F$3,tblAllCourses[[#Headers],[Prerequisite 1]:[Prerequisite 7]],0)))</f>
        <v/>
      </c>
      <c r="G179" s="94" t="str" cm="1">
        <f t="array" ref="G179">IF(INDEX(tblAllCourses[[Prerequisite 1]:[Prerequisite 7]],MATCH($A179&amp;"Bus Elec",tblAllCourses[Course Code]&amp;tblAllCourses[Type],0),MATCH(G$3,tblAllCourses[[#Headers],[Prerequisite 1]:[Prerequisite 7]],0))=0,"",INDEX(tblAllCourses[[Prerequisite 1]:[Prerequisite 7]],MATCH($A179&amp;"Bus Elec",tblAllCourses[Course Code]&amp;tblAllCourses[Type],0),MATCH(G$3,tblAllCourses[[#Headers],[Prerequisite 1]:[Prerequisite 7]],0)))</f>
        <v/>
      </c>
      <c r="H179" s="94" t="str" cm="1">
        <f t="array" ref="H179">IF(INDEX(tblAllCourses[[Prerequisite 1]:[Prerequisite 7]],MATCH($A179&amp;"Bus Elec",tblAllCourses[Course Code]&amp;tblAllCourses[Type],0),MATCH(H$3,tblAllCourses[[#Headers],[Prerequisite 1]:[Prerequisite 7]],0))=0,"",INDEX(tblAllCourses[[Prerequisite 1]:[Prerequisite 7]],MATCH($A179&amp;"Bus Elec",tblAllCourses[Course Code]&amp;tblAllCourses[Type],0),MATCH(H$3,tblAllCourses[[#Headers],[Prerequisite 1]:[Prerequisite 7]],0)))</f>
        <v/>
      </c>
      <c r="I179" s="94" t="str" cm="1">
        <f t="array" ref="I179">IF(INDEX(tblAllCourses[[Prerequisite 1]:[Prerequisite 7]],MATCH($A179&amp;"Bus Elec",tblAllCourses[Course Code]&amp;tblAllCourses[Type],0),MATCH(I$3,tblAllCourses[[#Headers],[Prerequisite 1]:[Prerequisite 7]],0))=0,"",INDEX(tblAllCourses[[Prerequisite 1]:[Prerequisite 7]],MATCH($A179&amp;"Bus Elec",tblAllCourses[Course Code]&amp;tblAllCourses[Type],0),MATCH(I$3,tblAllCourses[[#Headers],[Prerequisite 1]:[Prerequisite 7]],0)))</f>
        <v/>
      </c>
      <c r="J179" s="94" t="str" cm="1">
        <f t="array" ref="J179">IF(INDEX(tblAllCourses[[Prerequisite 1]:[Prerequisite 7]],MATCH($A179&amp;"Bus Elec",tblAllCourses[Course Code]&amp;tblAllCourses[Type],0),MATCH(J$3,tblAllCourses[[#Headers],[Prerequisite 1]:[Prerequisite 7]],0))=0,"",INDEX(tblAllCourses[[Prerequisite 1]:[Prerequisite 7]],MATCH($A179&amp;"Bus Elec",tblAllCourses[Course Code]&amp;tblAllCourses[Type],0),MATCH(J$3,tblAllCourses[[#Headers],[Prerequisite 1]:[Prerequisite 7]],0)))</f>
        <v/>
      </c>
      <c r="K179" s="110"/>
    </row>
    <row r="180" spans="1:11" ht="15.75" customHeight="1" x14ac:dyDescent="0.5">
      <c r="A180" s="44" t="s">
        <v>508</v>
      </c>
      <c r="B180" s="39" t="s">
        <v>294</v>
      </c>
      <c r="C180" s="45">
        <f>VLOOKUP(A180,tblAllCourses[[Course Code]:[Credits]],3,FALSE)</f>
        <v>3</v>
      </c>
      <c r="D180" s="94" t="str" cm="1">
        <f t="array" ref="D180">IF(INDEX(tblAllCourses[[Prerequisite 1]:[Prerequisite 7]],MATCH($A180&amp;"Bus Elec",tblAllCourses[Course Code]&amp;tblAllCourses[Type],0),MATCH(D$3,tblAllCourses[[#Headers],[Prerequisite 1]:[Prerequisite 7]],0))=0,"",INDEX(tblAllCourses[[Prerequisite 1]:[Prerequisite 7]],MATCH($A180&amp;"Bus Elec",tblAllCourses[Course Code]&amp;tblAllCourses[Type],0),MATCH(D$3,tblAllCourses[[#Headers],[Prerequisite 1]:[Prerequisite 7]],0)))</f>
        <v>BIB3202</v>
      </c>
      <c r="E180" s="94" t="str" cm="1">
        <f t="array" ref="E180">IF(INDEX(tblAllCourses[[Prerequisite 1]:[Prerequisite 7]],MATCH($A180&amp;"Bus Elec",tblAllCourses[Course Code]&amp;tblAllCourses[Type],0),MATCH(E$3,tblAllCourses[[#Headers],[Prerequisite 1]:[Prerequisite 7]],0))=0,"",INDEX(tblAllCourses[[Prerequisite 1]:[Prerequisite 7]],MATCH($A180&amp;"Bus Elec",tblAllCourses[Course Code]&amp;tblAllCourses[Type],0),MATCH(E$3,tblAllCourses[[#Headers],[Prerequisite 1]:[Prerequisite 7]],0)))</f>
        <v/>
      </c>
      <c r="F180" s="94" t="str" cm="1">
        <f t="array" ref="F180">IF(INDEX(tblAllCourses[[Prerequisite 1]:[Prerequisite 7]],MATCH($A180&amp;"Bus Elec",tblAllCourses[Course Code]&amp;tblAllCourses[Type],0),MATCH(F$3,tblAllCourses[[#Headers],[Prerequisite 1]:[Prerequisite 7]],0))=0,"",INDEX(tblAllCourses[[Prerequisite 1]:[Prerequisite 7]],MATCH($A180&amp;"Bus Elec",tblAllCourses[Course Code]&amp;tblAllCourses[Type],0),MATCH(F$3,tblAllCourses[[#Headers],[Prerequisite 1]:[Prerequisite 7]],0)))</f>
        <v/>
      </c>
      <c r="G180" s="94" t="str" cm="1">
        <f t="array" ref="G180">IF(INDEX(tblAllCourses[[Prerequisite 1]:[Prerequisite 7]],MATCH($A180&amp;"Bus Elec",tblAllCourses[Course Code]&amp;tblAllCourses[Type],0),MATCH(G$3,tblAllCourses[[#Headers],[Prerequisite 1]:[Prerequisite 7]],0))=0,"",INDEX(tblAllCourses[[Prerequisite 1]:[Prerequisite 7]],MATCH($A180&amp;"Bus Elec",tblAllCourses[Course Code]&amp;tblAllCourses[Type],0),MATCH(G$3,tblAllCourses[[#Headers],[Prerequisite 1]:[Prerequisite 7]],0)))</f>
        <v/>
      </c>
      <c r="H180" s="94" t="str" cm="1">
        <f t="array" ref="H180">IF(INDEX(tblAllCourses[[Prerequisite 1]:[Prerequisite 7]],MATCH($A180&amp;"Bus Elec",tblAllCourses[Course Code]&amp;tblAllCourses[Type],0),MATCH(H$3,tblAllCourses[[#Headers],[Prerequisite 1]:[Prerequisite 7]],0))=0,"",INDEX(tblAllCourses[[Prerequisite 1]:[Prerequisite 7]],MATCH($A180&amp;"Bus Elec",tblAllCourses[Course Code]&amp;tblAllCourses[Type],0),MATCH(H$3,tblAllCourses[[#Headers],[Prerequisite 1]:[Prerequisite 7]],0)))</f>
        <v/>
      </c>
      <c r="I180" s="94" t="str" cm="1">
        <f t="array" ref="I180">IF(INDEX(tblAllCourses[[Prerequisite 1]:[Prerequisite 7]],MATCH($A180&amp;"Bus Elec",tblAllCourses[Course Code]&amp;tblAllCourses[Type],0),MATCH(I$3,tblAllCourses[[#Headers],[Prerequisite 1]:[Prerequisite 7]],0))=0,"",INDEX(tblAllCourses[[Prerequisite 1]:[Prerequisite 7]],MATCH($A180&amp;"Bus Elec",tblAllCourses[Course Code]&amp;tblAllCourses[Type],0),MATCH(I$3,tblAllCourses[[#Headers],[Prerequisite 1]:[Prerequisite 7]],0)))</f>
        <v/>
      </c>
      <c r="J180" s="94" t="str" cm="1">
        <f t="array" ref="J180">IF(INDEX(tblAllCourses[[Prerequisite 1]:[Prerequisite 7]],MATCH($A180&amp;"Bus Elec",tblAllCourses[Course Code]&amp;tblAllCourses[Type],0),MATCH(J$3,tblAllCourses[[#Headers],[Prerequisite 1]:[Prerequisite 7]],0))=0,"",INDEX(tblAllCourses[[Prerequisite 1]:[Prerequisite 7]],MATCH($A180&amp;"Bus Elec",tblAllCourses[Course Code]&amp;tblAllCourses[Type],0),MATCH(J$3,tblAllCourses[[#Headers],[Prerequisite 1]:[Prerequisite 7]],0)))</f>
        <v/>
      </c>
      <c r="K180" s="110"/>
    </row>
    <row r="181" spans="1:11" ht="15.75" customHeight="1" x14ac:dyDescent="0.5">
      <c r="A181" s="44" t="s">
        <v>509</v>
      </c>
      <c r="B181" s="39" t="s">
        <v>295</v>
      </c>
      <c r="C181" s="45">
        <f>VLOOKUP(A181,tblAllCourses[[Course Code]:[Credits]],3,FALSE)</f>
        <v>3</v>
      </c>
      <c r="D181" s="94" t="str" cm="1">
        <f t="array" ref="D181">IF(INDEX(tblAllCourses[[Prerequisite 1]:[Prerequisite 7]],MATCH($A181&amp;"Bus Elec",tblAllCourses[Course Code]&amp;tblAllCourses[Type],0),MATCH(D$3,tblAllCourses[[#Headers],[Prerequisite 1]:[Prerequisite 7]],0))=0,"",INDEX(tblAllCourses[[Prerequisite 1]:[Prerequisite 7]],MATCH($A181&amp;"Bus Elec",tblAllCourses[Course Code]&amp;tblAllCourses[Type],0),MATCH(D$3,tblAllCourses[[#Headers],[Prerequisite 1]:[Prerequisite 7]],0)))</f>
        <v>BBA1104</v>
      </c>
      <c r="E181" s="94" t="str" cm="1">
        <f t="array" ref="E181">IF(INDEX(tblAllCourses[[Prerequisite 1]:[Prerequisite 7]],MATCH($A181&amp;"Bus Elec",tblAllCourses[Course Code]&amp;tblAllCourses[Type],0),MATCH(E$3,tblAllCourses[[#Headers],[Prerequisite 1]:[Prerequisite 7]],0))=0,"",INDEX(tblAllCourses[[Prerequisite 1]:[Prerequisite 7]],MATCH($A181&amp;"Bus Elec",tblAllCourses[Course Code]&amp;tblAllCourses[Type],0),MATCH(E$3,tblAllCourses[[#Headers],[Prerequisite 1]:[Prerequisite 7]],0)))</f>
        <v>BIB3204</v>
      </c>
      <c r="F181" s="94" t="str" cm="1">
        <f t="array" ref="F181">IF(INDEX(tblAllCourses[[Prerequisite 1]:[Prerequisite 7]],MATCH($A181&amp;"Bus Elec",tblAllCourses[Course Code]&amp;tblAllCourses[Type],0),MATCH(F$3,tblAllCourses[[#Headers],[Prerequisite 1]:[Prerequisite 7]],0))=0,"",INDEX(tblAllCourses[[Prerequisite 1]:[Prerequisite 7]],MATCH($A181&amp;"Bus Elec",tblAllCourses[Course Code]&amp;tblAllCourses[Type],0),MATCH(F$3,tblAllCourses[[#Headers],[Prerequisite 1]:[Prerequisite 7]],0)))</f>
        <v/>
      </c>
      <c r="G181" s="94" t="str" cm="1">
        <f t="array" ref="G181">IF(INDEX(tblAllCourses[[Prerequisite 1]:[Prerequisite 7]],MATCH($A181&amp;"Bus Elec",tblAllCourses[Course Code]&amp;tblAllCourses[Type],0),MATCH(G$3,tblAllCourses[[#Headers],[Prerequisite 1]:[Prerequisite 7]],0))=0,"",INDEX(tblAllCourses[[Prerequisite 1]:[Prerequisite 7]],MATCH($A181&amp;"Bus Elec",tblAllCourses[Course Code]&amp;tblAllCourses[Type],0),MATCH(G$3,tblAllCourses[[#Headers],[Prerequisite 1]:[Prerequisite 7]],0)))</f>
        <v/>
      </c>
      <c r="H181" s="94" t="str" cm="1">
        <f t="array" ref="H181">IF(INDEX(tblAllCourses[[Prerequisite 1]:[Prerequisite 7]],MATCH($A181&amp;"Bus Elec",tblAllCourses[Course Code]&amp;tblAllCourses[Type],0),MATCH(H$3,tblAllCourses[[#Headers],[Prerequisite 1]:[Prerequisite 7]],0))=0,"",INDEX(tblAllCourses[[Prerequisite 1]:[Prerequisite 7]],MATCH($A181&amp;"Bus Elec",tblAllCourses[Course Code]&amp;tblAllCourses[Type],0),MATCH(H$3,tblAllCourses[[#Headers],[Prerequisite 1]:[Prerequisite 7]],0)))</f>
        <v/>
      </c>
      <c r="I181" s="94" t="str" cm="1">
        <f t="array" ref="I181">IF(INDEX(tblAllCourses[[Prerequisite 1]:[Prerequisite 7]],MATCH($A181&amp;"Bus Elec",tblAllCourses[Course Code]&amp;tblAllCourses[Type],0),MATCH(I$3,tblAllCourses[[#Headers],[Prerequisite 1]:[Prerequisite 7]],0))=0,"",INDEX(tblAllCourses[[Prerequisite 1]:[Prerequisite 7]],MATCH($A181&amp;"Bus Elec",tblAllCourses[Course Code]&amp;tblAllCourses[Type],0),MATCH(I$3,tblAllCourses[[#Headers],[Prerequisite 1]:[Prerequisite 7]],0)))</f>
        <v/>
      </c>
      <c r="J181" s="94" t="str" cm="1">
        <f t="array" ref="J181">IF(INDEX(tblAllCourses[[Prerequisite 1]:[Prerequisite 7]],MATCH($A181&amp;"Bus Elec",tblAllCourses[Course Code]&amp;tblAllCourses[Type],0),MATCH(J$3,tblAllCourses[[#Headers],[Prerequisite 1]:[Prerequisite 7]],0))=0,"",INDEX(tblAllCourses[[Prerequisite 1]:[Prerequisite 7]],MATCH($A181&amp;"Bus Elec",tblAllCourses[Course Code]&amp;tblAllCourses[Type],0),MATCH(J$3,tblAllCourses[[#Headers],[Prerequisite 1]:[Prerequisite 7]],0)))</f>
        <v/>
      </c>
      <c r="K181" s="110"/>
    </row>
    <row r="182" spans="1:11" ht="15.75" customHeight="1" x14ac:dyDescent="0.5">
      <c r="A182" s="44" t="s">
        <v>510</v>
      </c>
      <c r="B182" s="39" t="s">
        <v>296</v>
      </c>
      <c r="C182" s="45">
        <f>VLOOKUP(A182,tblAllCourses[[Course Code]:[Credits]],3,FALSE)</f>
        <v>3</v>
      </c>
      <c r="D182" s="94" t="str" cm="1">
        <f t="array" ref="D182">IF(INDEX(tblAllCourses[[Prerequisite 1]:[Prerequisite 7]],MATCH($A182&amp;"Bus Elec",tblAllCourses[Course Code]&amp;tblAllCourses[Type],0),MATCH(D$3,tblAllCourses[[#Headers],[Prerequisite 1]:[Prerequisite 7]],0))=0,"",INDEX(tblAllCourses[[Prerequisite 1]:[Prerequisite 7]],MATCH($A182&amp;"Bus Elec",tblAllCourses[Course Code]&amp;tblAllCourses[Type],0),MATCH(D$3,tblAllCourses[[#Headers],[Prerequisite 1]:[Prerequisite 7]],0)))</f>
        <v>Approval-Chair</v>
      </c>
      <c r="E182" s="94" t="str" cm="1">
        <f t="array" ref="E182">IF(INDEX(tblAllCourses[[Prerequisite 1]:[Prerequisite 7]],MATCH($A182&amp;"Bus Elec",tblAllCourses[Course Code]&amp;tblAllCourses[Type],0),MATCH(E$3,tblAllCourses[[#Headers],[Prerequisite 1]:[Prerequisite 7]],0))=0,"",INDEX(tblAllCourses[[Prerequisite 1]:[Prerequisite 7]],MATCH($A182&amp;"Bus Elec",tblAllCourses[Course Code]&amp;tblAllCourses[Type],0),MATCH(E$3,tblAllCourses[[#Headers],[Prerequisite 1]:[Prerequisite 7]],0)))</f>
        <v>Approval-Advisor</v>
      </c>
      <c r="F182" s="94" t="str" cm="1">
        <f t="array" ref="F182">IF(INDEX(tblAllCourses[[Prerequisite 1]:[Prerequisite 7]],MATCH($A182&amp;"Bus Elec",tblAllCourses[Course Code]&amp;tblAllCourses[Type],0),MATCH(F$3,tblAllCourses[[#Headers],[Prerequisite 1]:[Prerequisite 7]],0))=0,"",INDEX(tblAllCourses[[Prerequisite 1]:[Prerequisite 7]],MATCH($A182&amp;"Bus Elec",tblAllCourses[Course Code]&amp;tblAllCourses[Type],0),MATCH(F$3,tblAllCourses[[#Headers],[Prerequisite 1]:[Prerequisite 7]],0)))</f>
        <v/>
      </c>
      <c r="G182" s="94" t="str" cm="1">
        <f t="array" ref="G182">IF(INDEX(tblAllCourses[[Prerequisite 1]:[Prerequisite 7]],MATCH($A182&amp;"Bus Elec",tblAllCourses[Course Code]&amp;tblAllCourses[Type],0),MATCH(G$3,tblAllCourses[[#Headers],[Prerequisite 1]:[Prerequisite 7]],0))=0,"",INDEX(tblAllCourses[[Prerequisite 1]:[Prerequisite 7]],MATCH($A182&amp;"Bus Elec",tblAllCourses[Course Code]&amp;tblAllCourses[Type],0),MATCH(G$3,tblAllCourses[[#Headers],[Prerequisite 1]:[Prerequisite 7]],0)))</f>
        <v/>
      </c>
      <c r="H182" s="94" t="str" cm="1">
        <f t="array" ref="H182">IF(INDEX(tblAllCourses[[Prerequisite 1]:[Prerequisite 7]],MATCH($A182&amp;"Bus Elec",tblAllCourses[Course Code]&amp;tblAllCourses[Type],0),MATCH(H$3,tblAllCourses[[#Headers],[Prerequisite 1]:[Prerequisite 7]],0))=0,"",INDEX(tblAllCourses[[Prerequisite 1]:[Prerequisite 7]],MATCH($A182&amp;"Bus Elec",tblAllCourses[Course Code]&amp;tblAllCourses[Type],0),MATCH(H$3,tblAllCourses[[#Headers],[Prerequisite 1]:[Prerequisite 7]],0)))</f>
        <v/>
      </c>
      <c r="I182" s="94" t="str" cm="1">
        <f t="array" ref="I182">IF(INDEX(tblAllCourses[[Prerequisite 1]:[Prerequisite 7]],MATCH($A182&amp;"Bus Elec",tblAllCourses[Course Code]&amp;tblAllCourses[Type],0),MATCH(I$3,tblAllCourses[[#Headers],[Prerequisite 1]:[Prerequisite 7]],0))=0,"",INDEX(tblAllCourses[[Prerequisite 1]:[Prerequisite 7]],MATCH($A182&amp;"Bus Elec",tblAllCourses[Course Code]&amp;tblAllCourses[Type],0),MATCH(I$3,tblAllCourses[[#Headers],[Prerequisite 1]:[Prerequisite 7]],0)))</f>
        <v/>
      </c>
      <c r="J182" s="94" t="str" cm="1">
        <f t="array" ref="J182">IF(INDEX(tblAllCourses[[Prerequisite 1]:[Prerequisite 7]],MATCH($A182&amp;"Bus Elec",tblAllCourses[Course Code]&amp;tblAllCourses[Type],0),MATCH(J$3,tblAllCourses[[#Headers],[Prerequisite 1]:[Prerequisite 7]],0))=0,"",INDEX(tblAllCourses[[Prerequisite 1]:[Prerequisite 7]],MATCH($A182&amp;"Bus Elec",tblAllCourses[Course Code]&amp;tblAllCourses[Type],0),MATCH(J$3,tblAllCourses[[#Headers],[Prerequisite 1]:[Prerequisite 7]],0)))</f>
        <v/>
      </c>
      <c r="K182" s="110"/>
    </row>
    <row r="183" spans="1:11" ht="15.75" customHeight="1" x14ac:dyDescent="0.5">
      <c r="A183" s="44" t="s">
        <v>511</v>
      </c>
      <c r="B183" s="39" t="s">
        <v>297</v>
      </c>
      <c r="C183" s="45">
        <f>VLOOKUP(A183,tblAllCourses[[Course Code]:[Credits]],3,FALSE)</f>
        <v>3</v>
      </c>
      <c r="D183" s="94" cm="1">
        <f t="array" ref="D183">IF(INDEX(tblAllCourses[[Prerequisite 1]:[Prerequisite 7]],MATCH($A183&amp;"Bus Elec",tblAllCourses[Course Code]&amp;tblAllCourses[Type],0),MATCH(D$3,tblAllCourses[[#Headers],[Prerequisite 1]:[Prerequisite 7]],0))=0,"",INDEX(tblAllCourses[[Prerequisite 1]:[Prerequisite 7]],MATCH($A183&amp;"Bus Elec",tblAllCourses[Course Code]&amp;tblAllCourses[Type],0),MATCH(D$3,tblAllCourses[[#Headers],[Prerequisite 1]:[Prerequisite 7]],0)))</f>
        <v>118</v>
      </c>
      <c r="E183" s="94" t="str" cm="1">
        <f t="array" ref="E183">IF(INDEX(tblAllCourses[[Prerequisite 1]:[Prerequisite 7]],MATCH($A183&amp;"Bus Elec",tblAllCourses[Course Code]&amp;tblAllCourses[Type],0),MATCH(E$3,tblAllCourses[[#Headers],[Prerequisite 1]:[Prerequisite 7]],0))=0,"",INDEX(tblAllCourses[[Prerequisite 1]:[Prerequisite 7]],MATCH($A183&amp;"Bus Elec",tblAllCourses[Course Code]&amp;tblAllCourses[Type],0),MATCH(E$3,tblAllCourses[[#Headers],[Prerequisite 1]:[Prerequisite 7]],0)))</f>
        <v>Senior Standing</v>
      </c>
      <c r="F183" s="94" t="str" cm="1">
        <f t="array" ref="F183">IF(INDEX(tblAllCourses[[Prerequisite 1]:[Prerequisite 7]],MATCH($A183&amp;"Bus Elec",tblAllCourses[Course Code]&amp;tblAllCourses[Type],0),MATCH(F$3,tblAllCourses[[#Headers],[Prerequisite 1]:[Prerequisite 7]],0))=0,"",INDEX(tblAllCourses[[Prerequisite 1]:[Prerequisite 7]],MATCH($A183&amp;"Bus Elec",tblAllCourses[Course Code]&amp;tblAllCourses[Type],0),MATCH(F$3,tblAllCourses[[#Headers],[Prerequisite 1]:[Prerequisite 7]],0)))</f>
        <v/>
      </c>
      <c r="G183" s="94" t="str" cm="1">
        <f t="array" ref="G183">IF(INDEX(tblAllCourses[[Prerequisite 1]:[Prerequisite 7]],MATCH($A183&amp;"Bus Elec",tblAllCourses[Course Code]&amp;tblAllCourses[Type],0),MATCH(G$3,tblAllCourses[[#Headers],[Prerequisite 1]:[Prerequisite 7]],0))=0,"",INDEX(tblAllCourses[[Prerequisite 1]:[Prerequisite 7]],MATCH($A183&amp;"Bus Elec",tblAllCourses[Course Code]&amp;tblAllCourses[Type],0),MATCH(G$3,tblAllCourses[[#Headers],[Prerequisite 1]:[Prerequisite 7]],0)))</f>
        <v/>
      </c>
      <c r="H183" s="94" t="str" cm="1">
        <f t="array" ref="H183">IF(INDEX(tblAllCourses[[Prerequisite 1]:[Prerequisite 7]],MATCH($A183&amp;"Bus Elec",tblAllCourses[Course Code]&amp;tblAllCourses[Type],0),MATCH(H$3,tblAllCourses[[#Headers],[Prerequisite 1]:[Prerequisite 7]],0))=0,"",INDEX(tblAllCourses[[Prerequisite 1]:[Prerequisite 7]],MATCH($A183&amp;"Bus Elec",tblAllCourses[Course Code]&amp;tblAllCourses[Type],0),MATCH(H$3,tblAllCourses[[#Headers],[Prerequisite 1]:[Prerequisite 7]],0)))</f>
        <v/>
      </c>
      <c r="I183" s="94" t="str" cm="1">
        <f t="array" ref="I183">IF(INDEX(tblAllCourses[[Prerequisite 1]:[Prerequisite 7]],MATCH($A183&amp;"Bus Elec",tblAllCourses[Course Code]&amp;tblAllCourses[Type],0),MATCH(I$3,tblAllCourses[[#Headers],[Prerequisite 1]:[Prerequisite 7]],0))=0,"",INDEX(tblAllCourses[[Prerequisite 1]:[Prerequisite 7]],MATCH($A183&amp;"Bus Elec",tblAllCourses[Course Code]&amp;tblAllCourses[Type],0),MATCH(I$3,tblAllCourses[[#Headers],[Prerequisite 1]:[Prerequisite 7]],0)))</f>
        <v/>
      </c>
      <c r="J183" s="94" t="str" cm="1">
        <f t="array" ref="J183">IF(INDEX(tblAllCourses[[Prerequisite 1]:[Prerequisite 7]],MATCH($A183&amp;"Bus Elec",tblAllCourses[Course Code]&amp;tblAllCourses[Type],0),MATCH(J$3,tblAllCourses[[#Headers],[Prerequisite 1]:[Prerequisite 7]],0))=0,"",INDEX(tblAllCourses[[Prerequisite 1]:[Prerequisite 7]],MATCH($A183&amp;"Bus Elec",tblAllCourses[Course Code]&amp;tblAllCourses[Type],0),MATCH(J$3,tblAllCourses[[#Headers],[Prerequisite 1]:[Prerequisite 7]],0)))</f>
        <v/>
      </c>
      <c r="K183" s="110"/>
    </row>
    <row r="184" spans="1:11" ht="15.75" customHeight="1" x14ac:dyDescent="0.5">
      <c r="A184" s="44" t="s">
        <v>512</v>
      </c>
      <c r="B184" s="39" t="s">
        <v>298</v>
      </c>
      <c r="C184" s="45">
        <f>VLOOKUP(A184,tblAllCourses[[Course Code]:[Credits]],3,FALSE)</f>
        <v>3</v>
      </c>
      <c r="D184" s="94" cm="1">
        <f t="array" ref="D184">IF(INDEX(tblAllCourses[[Prerequisite 1]:[Prerequisite 7]],MATCH($A184&amp;"Bus Elec",tblAllCourses[Course Code]&amp;tblAllCourses[Type],0),MATCH(D$3,tblAllCourses[[#Headers],[Prerequisite 1]:[Prerequisite 7]],0))=0,"",INDEX(tblAllCourses[[Prerequisite 1]:[Prerequisite 7]],MATCH($A184&amp;"Bus Elec",tblAllCourses[Course Code]&amp;tblAllCourses[Type],0),MATCH(D$3,tblAllCourses[[#Headers],[Prerequisite 1]:[Prerequisite 7]],0)))</f>
        <v>118</v>
      </c>
      <c r="E184" s="94" t="str" cm="1">
        <f t="array" ref="E184">IF(INDEX(tblAllCourses[[Prerequisite 1]:[Prerequisite 7]],MATCH($A184&amp;"Bus Elec",tblAllCourses[Course Code]&amp;tblAllCourses[Type],0),MATCH(E$3,tblAllCourses[[#Headers],[Prerequisite 1]:[Prerequisite 7]],0))=0,"",INDEX(tblAllCourses[[Prerequisite 1]:[Prerequisite 7]],MATCH($A184&amp;"Bus Elec",tblAllCourses[Course Code]&amp;tblAllCourses[Type],0),MATCH(E$3,tblAllCourses[[#Headers],[Prerequisite 1]:[Prerequisite 7]],0)))</f>
        <v>BBA3101</v>
      </c>
      <c r="F184" s="94" t="str" cm="1">
        <f t="array" ref="F184">IF(INDEX(tblAllCourses[[Prerequisite 1]:[Prerequisite 7]],MATCH($A184&amp;"Bus Elec",tblAllCourses[Course Code]&amp;tblAllCourses[Type],0),MATCH(F$3,tblAllCourses[[#Headers],[Prerequisite 1]:[Prerequisite 7]],0))=0,"",INDEX(tblAllCourses[[Prerequisite 1]:[Prerequisite 7]],MATCH($A184&amp;"Bus Elec",tblAllCourses[Course Code]&amp;tblAllCourses[Type],0),MATCH(F$3,tblAllCourses[[#Headers],[Prerequisite 1]:[Prerequisite 7]],0)))</f>
        <v>IBM Only</v>
      </c>
      <c r="G184" s="94" t="str" cm="1">
        <f t="array" ref="G184">IF(INDEX(tblAllCourses[[Prerequisite 1]:[Prerequisite 7]],MATCH($A184&amp;"Bus Elec",tblAllCourses[Course Code]&amp;tblAllCourses[Type],0),MATCH(G$3,tblAllCourses[[#Headers],[Prerequisite 1]:[Prerequisite 7]],0))=0,"",INDEX(tblAllCourses[[Prerequisite 1]:[Prerequisite 7]],MATCH($A184&amp;"Bus Elec",tblAllCourses[Course Code]&amp;tblAllCourses[Type],0),MATCH(G$3,tblAllCourses[[#Headers],[Prerequisite 1]:[Prerequisite 7]],0)))</f>
        <v/>
      </c>
      <c r="H184" s="94" t="str" cm="1">
        <f t="array" ref="H184">IF(INDEX(tblAllCourses[[Prerequisite 1]:[Prerequisite 7]],MATCH($A184&amp;"Bus Elec",tblAllCourses[Course Code]&amp;tblAllCourses[Type],0),MATCH(H$3,tblAllCourses[[#Headers],[Prerequisite 1]:[Prerequisite 7]],0))=0,"",INDEX(tblAllCourses[[Prerequisite 1]:[Prerequisite 7]],MATCH($A184&amp;"Bus Elec",tblAllCourses[Course Code]&amp;tblAllCourses[Type],0),MATCH(H$3,tblAllCourses[[#Headers],[Prerequisite 1]:[Prerequisite 7]],0)))</f>
        <v/>
      </c>
      <c r="I184" s="94" t="str" cm="1">
        <f t="array" ref="I184">IF(INDEX(tblAllCourses[[Prerequisite 1]:[Prerequisite 7]],MATCH($A184&amp;"Bus Elec",tblAllCourses[Course Code]&amp;tblAllCourses[Type],0),MATCH(I$3,tblAllCourses[[#Headers],[Prerequisite 1]:[Prerequisite 7]],0))=0,"",INDEX(tblAllCourses[[Prerequisite 1]:[Prerequisite 7]],MATCH($A184&amp;"Bus Elec",tblAllCourses[Course Code]&amp;tblAllCourses[Type],0),MATCH(I$3,tblAllCourses[[#Headers],[Prerequisite 1]:[Prerequisite 7]],0)))</f>
        <v/>
      </c>
      <c r="J184" s="94" t="str" cm="1">
        <f t="array" ref="J184">IF(INDEX(tblAllCourses[[Prerequisite 1]:[Prerequisite 7]],MATCH($A184&amp;"Bus Elec",tblAllCourses[Course Code]&amp;tblAllCourses[Type],0),MATCH(J$3,tblAllCourses[[#Headers],[Prerequisite 1]:[Prerequisite 7]],0))=0,"",INDEX(tblAllCourses[[Prerequisite 1]:[Prerequisite 7]],MATCH($A184&amp;"Bus Elec",tblAllCourses[Course Code]&amp;tblAllCourses[Type],0),MATCH(J$3,tblAllCourses[[#Headers],[Prerequisite 1]:[Prerequisite 7]],0)))</f>
        <v/>
      </c>
      <c r="K184" s="110"/>
    </row>
    <row r="185" spans="1:11" ht="15.75" customHeight="1" x14ac:dyDescent="0.5">
      <c r="A185" s="44" t="s">
        <v>513</v>
      </c>
      <c r="B185" s="39" t="s">
        <v>299</v>
      </c>
      <c r="C185" s="45">
        <f>VLOOKUP(A185,tblAllCourses[[Course Code]:[Credits]],3,FALSE)</f>
        <v>3</v>
      </c>
      <c r="D185" s="94" t="str" cm="1">
        <f t="array" ref="D185">IF(INDEX(tblAllCourses[[Prerequisite 1]:[Prerequisite 7]],MATCH($A185&amp;"Bus Elec",tblAllCourses[Course Code]&amp;tblAllCourses[Type],0),MATCH(D$3,tblAllCourses[[#Headers],[Prerequisite 1]:[Prerequisite 7]],0))=0,"",INDEX(tblAllCourses[[Prerequisite 1]:[Prerequisite 7]],MATCH($A185&amp;"Bus Elec",tblAllCourses[Course Code]&amp;tblAllCourses[Type],0),MATCH(D$3,tblAllCourses[[#Headers],[Prerequisite 1]:[Prerequisite 7]],0)))</f>
        <v>Approval-Chair</v>
      </c>
      <c r="E185" s="94" t="str" cm="1">
        <f t="array" ref="E185">IF(INDEX(tblAllCourses[[Prerequisite 1]:[Prerequisite 7]],MATCH($A185&amp;"Bus Elec",tblAllCourses[Course Code]&amp;tblAllCourses[Type],0),MATCH(E$3,tblAllCourses[[#Headers],[Prerequisite 1]:[Prerequisite 7]],0))=0,"",INDEX(tblAllCourses[[Prerequisite 1]:[Prerequisite 7]],MATCH($A185&amp;"Bus Elec",tblAllCourses[Course Code]&amp;tblAllCourses[Type],0),MATCH(E$3,tblAllCourses[[#Headers],[Prerequisite 1]:[Prerequisite 7]],0)))</f>
        <v>Approval-Advisor</v>
      </c>
      <c r="F185" s="94" t="str" cm="1">
        <f t="array" ref="F185">IF(INDEX(tblAllCourses[[Prerequisite 1]:[Prerequisite 7]],MATCH($A185&amp;"Bus Elec",tblAllCourses[Course Code]&amp;tblAllCourses[Type],0),MATCH(F$3,tblAllCourses[[#Headers],[Prerequisite 1]:[Prerequisite 7]],0))=0,"",INDEX(tblAllCourses[[Prerequisite 1]:[Prerequisite 7]],MATCH($A185&amp;"Bus Elec",tblAllCourses[Course Code]&amp;tblAllCourses[Type],0),MATCH(F$3,tblAllCourses[[#Headers],[Prerequisite 1]:[Prerequisite 7]],0)))</f>
        <v/>
      </c>
      <c r="G185" s="94" t="str" cm="1">
        <f t="array" ref="G185">IF(INDEX(tblAllCourses[[Prerequisite 1]:[Prerequisite 7]],MATCH($A185&amp;"Bus Elec",tblAllCourses[Course Code]&amp;tblAllCourses[Type],0),MATCH(G$3,tblAllCourses[[#Headers],[Prerequisite 1]:[Prerequisite 7]],0))=0,"",INDEX(tblAllCourses[[Prerequisite 1]:[Prerequisite 7]],MATCH($A185&amp;"Bus Elec",tblAllCourses[Course Code]&amp;tblAllCourses[Type],0),MATCH(G$3,tblAllCourses[[#Headers],[Prerequisite 1]:[Prerequisite 7]],0)))</f>
        <v/>
      </c>
      <c r="H185" s="94" t="str" cm="1">
        <f t="array" ref="H185">IF(INDEX(tblAllCourses[[Prerequisite 1]:[Prerequisite 7]],MATCH($A185&amp;"Bus Elec",tblAllCourses[Course Code]&amp;tblAllCourses[Type],0),MATCH(H$3,tblAllCourses[[#Headers],[Prerequisite 1]:[Prerequisite 7]],0))=0,"",INDEX(tblAllCourses[[Prerequisite 1]:[Prerequisite 7]],MATCH($A185&amp;"Bus Elec",tblAllCourses[Course Code]&amp;tblAllCourses[Type],0),MATCH(H$3,tblAllCourses[[#Headers],[Prerequisite 1]:[Prerequisite 7]],0)))</f>
        <v/>
      </c>
      <c r="I185" s="94" t="str" cm="1">
        <f t="array" ref="I185">IF(INDEX(tblAllCourses[[Prerequisite 1]:[Prerequisite 7]],MATCH($A185&amp;"Bus Elec",tblAllCourses[Course Code]&amp;tblAllCourses[Type],0),MATCH(I$3,tblAllCourses[[#Headers],[Prerequisite 1]:[Prerequisite 7]],0))=0,"",INDEX(tblAllCourses[[Prerequisite 1]:[Prerequisite 7]],MATCH($A185&amp;"Bus Elec",tblAllCourses[Course Code]&amp;tblAllCourses[Type],0),MATCH(I$3,tblAllCourses[[#Headers],[Prerequisite 1]:[Prerequisite 7]],0)))</f>
        <v/>
      </c>
      <c r="J185" s="94" t="str" cm="1">
        <f t="array" ref="J185">IF(INDEX(tblAllCourses[[Prerequisite 1]:[Prerequisite 7]],MATCH($A185&amp;"Bus Elec",tblAllCourses[Course Code]&amp;tblAllCourses[Type],0),MATCH(J$3,tblAllCourses[[#Headers],[Prerequisite 1]:[Prerequisite 7]],0))=0,"",INDEX(tblAllCourses[[Prerequisite 1]:[Prerequisite 7]],MATCH($A185&amp;"Bus Elec",tblAllCourses[Course Code]&amp;tblAllCourses[Type],0),MATCH(J$3,tblAllCourses[[#Headers],[Prerequisite 1]:[Prerequisite 7]],0)))</f>
        <v/>
      </c>
      <c r="K185" s="110"/>
    </row>
    <row r="186" spans="1:11" ht="15.75" customHeight="1" x14ac:dyDescent="0.5">
      <c r="A186" s="44" t="s">
        <v>609</v>
      </c>
      <c r="B186" s="39" t="s">
        <v>300</v>
      </c>
      <c r="C186" s="45">
        <f>VLOOKUP(A186,tblAllCourses[[Course Code]:[Credits]],3,FALSE)</f>
        <v>3</v>
      </c>
      <c r="D186" s="94" t="str" cm="1">
        <f t="array" ref="D186">IF(INDEX(tblAllCourses[[Prerequisite 1]:[Prerequisite 7]],MATCH($A186&amp;"Bus Elec",tblAllCourses[Course Code]&amp;tblAllCourses[Type],0),MATCH(D$3,tblAllCourses[[#Headers],[Prerequisite 1]:[Prerequisite 7]],0))=0,"",INDEX(tblAllCourses[[Prerequisite 1]:[Prerequisite 7]],MATCH($A186&amp;"Bus Elec",tblAllCourses[Course Code]&amp;tblAllCourses[Type],0),MATCH(D$3,tblAllCourses[[#Headers],[Prerequisite 1]:[Prerequisite 7]],0)))</f>
        <v>BRM3211</v>
      </c>
      <c r="E186" s="94" t="str" cm="1">
        <f t="array" ref="E186">IF(INDEX(tblAllCourses[[Prerequisite 1]:[Prerequisite 7]],MATCH($A186&amp;"Bus Elec",tblAllCourses[Course Code]&amp;tblAllCourses[Type],0),MATCH(E$3,tblAllCourses[[#Headers],[Prerequisite 1]:[Prerequisite 7]],0))=0,"",INDEX(tblAllCourses[[Prerequisite 1]:[Prerequisite 7]],MATCH($A186&amp;"Bus Elec",tblAllCourses[Course Code]&amp;tblAllCourses[Type],0),MATCH(E$3,tblAllCourses[[#Headers],[Prerequisite 1]:[Prerequisite 7]],0)))</f>
        <v/>
      </c>
      <c r="F186" s="94" t="str" cm="1">
        <f t="array" ref="F186">IF(INDEX(tblAllCourses[[Prerequisite 1]:[Prerequisite 7]],MATCH($A186&amp;"Bus Elec",tblAllCourses[Course Code]&amp;tblAllCourses[Type],0),MATCH(F$3,tblAllCourses[[#Headers],[Prerequisite 1]:[Prerequisite 7]],0))=0,"",INDEX(tblAllCourses[[Prerequisite 1]:[Prerequisite 7]],MATCH($A186&amp;"Bus Elec",tblAllCourses[Course Code]&amp;tblAllCourses[Type],0),MATCH(F$3,tblAllCourses[[#Headers],[Prerequisite 1]:[Prerequisite 7]],0)))</f>
        <v/>
      </c>
      <c r="G186" s="94" t="str" cm="1">
        <f t="array" ref="G186">IF(INDEX(tblAllCourses[[Prerequisite 1]:[Prerequisite 7]],MATCH($A186&amp;"Bus Elec",tblAllCourses[Course Code]&amp;tblAllCourses[Type],0),MATCH(G$3,tblAllCourses[[#Headers],[Prerequisite 1]:[Prerequisite 7]],0))=0,"",INDEX(tblAllCourses[[Prerequisite 1]:[Prerequisite 7]],MATCH($A186&amp;"Bus Elec",tblAllCourses[Course Code]&amp;tblAllCourses[Type],0),MATCH(G$3,tblAllCourses[[#Headers],[Prerequisite 1]:[Prerequisite 7]],0)))</f>
        <v/>
      </c>
      <c r="H186" s="94" t="str" cm="1">
        <f t="array" ref="H186">IF(INDEX(tblAllCourses[[Prerequisite 1]:[Prerequisite 7]],MATCH($A186&amp;"Bus Elec",tblAllCourses[Course Code]&amp;tblAllCourses[Type],0),MATCH(H$3,tblAllCourses[[#Headers],[Prerequisite 1]:[Prerequisite 7]],0))=0,"",INDEX(tblAllCourses[[Prerequisite 1]:[Prerequisite 7]],MATCH($A186&amp;"Bus Elec",tblAllCourses[Course Code]&amp;tblAllCourses[Type],0),MATCH(H$3,tblAllCourses[[#Headers],[Prerequisite 1]:[Prerequisite 7]],0)))</f>
        <v/>
      </c>
      <c r="I186" s="94" t="str" cm="1">
        <f t="array" ref="I186">IF(INDEX(tblAllCourses[[Prerequisite 1]:[Prerequisite 7]],MATCH($A186&amp;"Bus Elec",tblAllCourses[Course Code]&amp;tblAllCourses[Type],0),MATCH(I$3,tblAllCourses[[#Headers],[Prerequisite 1]:[Prerequisite 7]],0))=0,"",INDEX(tblAllCourses[[Prerequisite 1]:[Prerequisite 7]],MATCH($A186&amp;"Bus Elec",tblAllCourses[Course Code]&amp;tblAllCourses[Type],0),MATCH(I$3,tblAllCourses[[#Headers],[Prerequisite 1]:[Prerequisite 7]],0)))</f>
        <v/>
      </c>
      <c r="J186" s="94" t="str" cm="1">
        <f t="array" ref="J186">IF(INDEX(tblAllCourses[[Prerequisite 1]:[Prerequisite 7]],MATCH($A186&amp;"Bus Elec",tblAllCourses[Course Code]&amp;tblAllCourses[Type],0),MATCH(J$3,tblAllCourses[[#Headers],[Prerequisite 1]:[Prerequisite 7]],0))=0,"",INDEX(tblAllCourses[[Prerequisite 1]:[Prerequisite 7]],MATCH($A186&amp;"Bus Elec",tblAllCourses[Course Code]&amp;tblAllCourses[Type],0),MATCH(J$3,tblAllCourses[[#Headers],[Prerequisite 1]:[Prerequisite 7]],0)))</f>
        <v/>
      </c>
      <c r="K186" s="110"/>
    </row>
    <row r="187" spans="1:11" ht="15.75" customHeight="1" x14ac:dyDescent="0.5">
      <c r="A187" s="44" t="s">
        <v>610</v>
      </c>
      <c r="B187" s="39" t="s">
        <v>301</v>
      </c>
      <c r="C187" s="45">
        <f>VLOOKUP(A187,tblAllCourses[[Course Code]:[Credits]],3,FALSE)</f>
        <v>3</v>
      </c>
      <c r="D187" s="94" t="str" cm="1">
        <f t="array" ref="D187">IF(INDEX(tblAllCourses[[Prerequisite 1]:[Prerequisite 7]],MATCH($A187&amp;"Bus Elec",tblAllCourses[Course Code]&amp;tblAllCourses[Type],0),MATCH(D$3,tblAllCourses[[#Headers],[Prerequisite 1]:[Prerequisite 7]],0))=0,"",INDEX(tblAllCourses[[Prerequisite 1]:[Prerequisite 7]],MATCH($A187&amp;"Bus Elec",tblAllCourses[Course Code]&amp;tblAllCourses[Type],0),MATCH(D$3,tblAllCourses[[#Headers],[Prerequisite 1]:[Prerequisite 7]],0)))</f>
        <v>BRM3211</v>
      </c>
      <c r="E187" s="94" t="str" cm="1">
        <f t="array" ref="E187">IF(INDEX(tblAllCourses[[Prerequisite 1]:[Prerequisite 7]],MATCH($A187&amp;"Bus Elec",tblAllCourses[Course Code]&amp;tblAllCourses[Type],0),MATCH(E$3,tblAllCourses[[#Headers],[Prerequisite 1]:[Prerequisite 7]],0))=0,"",INDEX(tblAllCourses[[Prerequisite 1]:[Prerequisite 7]],MATCH($A187&amp;"Bus Elec",tblAllCourses[Course Code]&amp;tblAllCourses[Type],0),MATCH(E$3,tblAllCourses[[#Headers],[Prerequisite 1]:[Prerequisite 7]],0)))</f>
        <v/>
      </c>
      <c r="F187" s="94" t="str" cm="1">
        <f t="array" ref="F187">IF(INDEX(tblAllCourses[[Prerequisite 1]:[Prerequisite 7]],MATCH($A187&amp;"Bus Elec",tblAllCourses[Course Code]&amp;tblAllCourses[Type],0),MATCH(F$3,tblAllCourses[[#Headers],[Prerequisite 1]:[Prerequisite 7]],0))=0,"",INDEX(tblAllCourses[[Prerequisite 1]:[Prerequisite 7]],MATCH($A187&amp;"Bus Elec",tblAllCourses[Course Code]&amp;tblAllCourses[Type],0),MATCH(F$3,tblAllCourses[[#Headers],[Prerequisite 1]:[Prerequisite 7]],0)))</f>
        <v/>
      </c>
      <c r="G187" s="94" t="str" cm="1">
        <f t="array" ref="G187">IF(INDEX(tblAllCourses[[Prerequisite 1]:[Prerequisite 7]],MATCH($A187&amp;"Bus Elec",tblAllCourses[Course Code]&amp;tblAllCourses[Type],0),MATCH(G$3,tblAllCourses[[#Headers],[Prerequisite 1]:[Prerequisite 7]],0))=0,"",INDEX(tblAllCourses[[Prerequisite 1]:[Prerequisite 7]],MATCH($A187&amp;"Bus Elec",tblAllCourses[Course Code]&amp;tblAllCourses[Type],0),MATCH(G$3,tblAllCourses[[#Headers],[Prerequisite 1]:[Prerequisite 7]],0)))</f>
        <v/>
      </c>
      <c r="H187" s="94" t="str" cm="1">
        <f t="array" ref="H187">IF(INDEX(tblAllCourses[[Prerequisite 1]:[Prerequisite 7]],MATCH($A187&amp;"Bus Elec",tblAllCourses[Course Code]&amp;tblAllCourses[Type],0),MATCH(H$3,tblAllCourses[[#Headers],[Prerequisite 1]:[Prerequisite 7]],0))=0,"",INDEX(tblAllCourses[[Prerequisite 1]:[Prerequisite 7]],MATCH($A187&amp;"Bus Elec",tblAllCourses[Course Code]&amp;tblAllCourses[Type],0),MATCH(H$3,tblAllCourses[[#Headers],[Prerequisite 1]:[Prerequisite 7]],0)))</f>
        <v/>
      </c>
      <c r="I187" s="94" t="str" cm="1">
        <f t="array" ref="I187">IF(INDEX(tblAllCourses[[Prerequisite 1]:[Prerequisite 7]],MATCH($A187&amp;"Bus Elec",tblAllCourses[Course Code]&amp;tblAllCourses[Type],0),MATCH(I$3,tblAllCourses[[#Headers],[Prerequisite 1]:[Prerequisite 7]],0))=0,"",INDEX(tblAllCourses[[Prerequisite 1]:[Prerequisite 7]],MATCH($A187&amp;"Bus Elec",tblAllCourses[Course Code]&amp;tblAllCourses[Type],0),MATCH(I$3,tblAllCourses[[#Headers],[Prerequisite 1]:[Prerequisite 7]],0)))</f>
        <v/>
      </c>
      <c r="J187" s="94" t="str" cm="1">
        <f t="array" ref="J187">IF(INDEX(tblAllCourses[[Prerequisite 1]:[Prerequisite 7]],MATCH($A187&amp;"Bus Elec",tblAllCourses[Course Code]&amp;tblAllCourses[Type],0),MATCH(J$3,tblAllCourses[[#Headers],[Prerequisite 1]:[Prerequisite 7]],0))=0,"",INDEX(tblAllCourses[[Prerequisite 1]:[Prerequisite 7]],MATCH($A187&amp;"Bus Elec",tblAllCourses[Course Code]&amp;tblAllCourses[Type],0),MATCH(J$3,tblAllCourses[[#Headers],[Prerequisite 1]:[Prerequisite 7]],0)))</f>
        <v/>
      </c>
      <c r="K187" s="110"/>
    </row>
    <row r="188" spans="1:11" ht="15.75" customHeight="1" x14ac:dyDescent="0.5">
      <c r="A188" s="44" t="s">
        <v>611</v>
      </c>
      <c r="B188" s="39" t="s">
        <v>302</v>
      </c>
      <c r="C188" s="45">
        <f>VLOOKUP(A188,tblAllCourses[[Course Code]:[Credits]],3,FALSE)</f>
        <v>3</v>
      </c>
      <c r="D188" s="94" t="str" cm="1">
        <f t="array" ref="D188">IF(INDEX(tblAllCourses[[Prerequisite 1]:[Prerequisite 7]],MATCH($A188&amp;"Bus Elec",tblAllCourses[Course Code]&amp;tblAllCourses[Type],0),MATCH(D$3,tblAllCourses[[#Headers],[Prerequisite 1]:[Prerequisite 7]],0))=0,"",INDEX(tblAllCourses[[Prerequisite 1]:[Prerequisite 7]],MATCH($A188&amp;"Bus Elec",tblAllCourses[Course Code]&amp;tblAllCourses[Type],0),MATCH(D$3,tblAllCourses[[#Headers],[Prerequisite 1]:[Prerequisite 7]],0)))</f>
        <v>BRM3221</v>
      </c>
      <c r="E188" s="94" t="str" cm="1">
        <f t="array" ref="E188">IF(INDEX(tblAllCourses[[Prerequisite 1]:[Prerequisite 7]],MATCH($A188&amp;"Bus Elec",tblAllCourses[Course Code]&amp;tblAllCourses[Type],0),MATCH(E$3,tblAllCourses[[#Headers],[Prerequisite 1]:[Prerequisite 7]],0))=0,"",INDEX(tblAllCourses[[Prerequisite 1]:[Prerequisite 7]],MATCH($A188&amp;"Bus Elec",tblAllCourses[Course Code]&amp;tblAllCourses[Type],0),MATCH(E$3,tblAllCourses[[#Headers],[Prerequisite 1]:[Prerequisite 7]],0)))</f>
        <v>BRM3222</v>
      </c>
      <c r="F188" s="94" t="str" cm="1">
        <f t="array" ref="F188">IF(INDEX(tblAllCourses[[Prerequisite 1]:[Prerequisite 7]],MATCH($A188&amp;"Bus Elec",tblAllCourses[Course Code]&amp;tblAllCourses[Type],0),MATCH(F$3,tblAllCourses[[#Headers],[Prerequisite 1]:[Prerequisite 7]],0))=0,"",INDEX(tblAllCourses[[Prerequisite 1]:[Prerequisite 7]],MATCH($A188&amp;"Bus Elec",tblAllCourses[Course Code]&amp;tblAllCourses[Type],0),MATCH(F$3,tblAllCourses[[#Headers],[Prerequisite 1]:[Prerequisite 7]],0)))</f>
        <v/>
      </c>
      <c r="G188" s="94" t="str" cm="1">
        <f t="array" ref="G188">IF(INDEX(tblAllCourses[[Prerequisite 1]:[Prerequisite 7]],MATCH($A188&amp;"Bus Elec",tblAllCourses[Course Code]&amp;tblAllCourses[Type],0),MATCH(G$3,tblAllCourses[[#Headers],[Prerequisite 1]:[Prerequisite 7]],0))=0,"",INDEX(tblAllCourses[[Prerequisite 1]:[Prerequisite 7]],MATCH($A188&amp;"Bus Elec",tblAllCourses[Course Code]&amp;tblAllCourses[Type],0),MATCH(G$3,tblAllCourses[[#Headers],[Prerequisite 1]:[Prerequisite 7]],0)))</f>
        <v/>
      </c>
      <c r="H188" s="94" t="str" cm="1">
        <f t="array" ref="H188">IF(INDEX(tblAllCourses[[Prerequisite 1]:[Prerequisite 7]],MATCH($A188&amp;"Bus Elec",tblAllCourses[Course Code]&amp;tblAllCourses[Type],0),MATCH(H$3,tblAllCourses[[#Headers],[Prerequisite 1]:[Prerequisite 7]],0))=0,"",INDEX(tblAllCourses[[Prerequisite 1]:[Prerequisite 7]],MATCH($A188&amp;"Bus Elec",tblAllCourses[Course Code]&amp;tblAllCourses[Type],0),MATCH(H$3,tblAllCourses[[#Headers],[Prerequisite 1]:[Prerequisite 7]],0)))</f>
        <v/>
      </c>
      <c r="I188" s="94" t="str" cm="1">
        <f t="array" ref="I188">IF(INDEX(tblAllCourses[[Prerequisite 1]:[Prerequisite 7]],MATCH($A188&amp;"Bus Elec",tblAllCourses[Course Code]&amp;tblAllCourses[Type],0),MATCH(I$3,tblAllCourses[[#Headers],[Prerequisite 1]:[Prerequisite 7]],0))=0,"",INDEX(tblAllCourses[[Prerequisite 1]:[Prerequisite 7]],MATCH($A188&amp;"Bus Elec",tblAllCourses[Course Code]&amp;tblAllCourses[Type],0),MATCH(I$3,tblAllCourses[[#Headers],[Prerequisite 1]:[Prerequisite 7]],0)))</f>
        <v/>
      </c>
      <c r="J188" s="94" t="str" cm="1">
        <f t="array" ref="J188">IF(INDEX(tblAllCourses[[Prerequisite 1]:[Prerequisite 7]],MATCH($A188&amp;"Bus Elec",tblAllCourses[Course Code]&amp;tblAllCourses[Type],0),MATCH(J$3,tblAllCourses[[#Headers],[Prerequisite 1]:[Prerequisite 7]],0))=0,"",INDEX(tblAllCourses[[Prerequisite 1]:[Prerequisite 7]],MATCH($A188&amp;"Bus Elec",tblAllCourses[Course Code]&amp;tblAllCourses[Type],0),MATCH(J$3,tblAllCourses[[#Headers],[Prerequisite 1]:[Prerequisite 7]],0)))</f>
        <v/>
      </c>
      <c r="K188" s="110"/>
    </row>
    <row r="189" spans="1:11" ht="15.75" customHeight="1" x14ac:dyDescent="0.5">
      <c r="A189" s="44" t="s">
        <v>612</v>
      </c>
      <c r="B189" s="39" t="s">
        <v>303</v>
      </c>
      <c r="C189" s="45">
        <f>VLOOKUP(A189,tblAllCourses[[Course Code]:[Credits]],3,FALSE)</f>
        <v>3</v>
      </c>
      <c r="D189" s="94" t="str" cm="1">
        <f t="array" ref="D189">IF(INDEX(tblAllCourses[[Prerequisite 1]:[Prerequisite 7]],MATCH($A189&amp;"Bus Elec",tblAllCourses[Course Code]&amp;tblAllCourses[Type],0),MATCH(D$3,tblAllCourses[[#Headers],[Prerequisite 1]:[Prerequisite 7]],0))=0,"",INDEX(tblAllCourses[[Prerequisite 1]:[Prerequisite 7]],MATCH($A189&amp;"Bus Elec",tblAllCourses[Course Code]&amp;tblAllCourses[Type],0),MATCH(D$3,tblAllCourses[[#Headers],[Prerequisite 1]:[Prerequisite 7]],0)))</f>
        <v>BRM3211</v>
      </c>
      <c r="E189" s="94" t="str" cm="1">
        <f t="array" ref="E189">IF(INDEX(tblAllCourses[[Prerequisite 1]:[Prerequisite 7]],MATCH($A189&amp;"Bus Elec",tblAllCourses[Course Code]&amp;tblAllCourses[Type],0),MATCH(E$3,tblAllCourses[[#Headers],[Prerequisite 1]:[Prerequisite 7]],0))=0,"",INDEX(tblAllCourses[[Prerequisite 1]:[Prerequisite 7]],MATCH($A189&amp;"Bus Elec",tblAllCourses[Course Code]&amp;tblAllCourses[Type],0),MATCH(E$3,tblAllCourses[[#Headers],[Prerequisite 1]:[Prerequisite 7]],0)))</f>
        <v>BBA1103</v>
      </c>
      <c r="F189" s="94" t="str" cm="1">
        <f t="array" ref="F189">IF(INDEX(tblAllCourses[[Prerequisite 1]:[Prerequisite 7]],MATCH($A189&amp;"Bus Elec",tblAllCourses[Course Code]&amp;tblAllCourses[Type],0),MATCH(F$3,tblAllCourses[[#Headers],[Prerequisite 1]:[Prerequisite 7]],0))=0,"",INDEX(tblAllCourses[[Prerequisite 1]:[Prerequisite 7]],MATCH($A189&amp;"Bus Elec",tblAllCourses[Course Code]&amp;tblAllCourses[Type],0),MATCH(F$3,tblAllCourses[[#Headers],[Prerequisite 1]:[Prerequisite 7]],0)))</f>
        <v/>
      </c>
      <c r="G189" s="94" t="str" cm="1">
        <f t="array" ref="G189">IF(INDEX(tblAllCourses[[Prerequisite 1]:[Prerequisite 7]],MATCH($A189&amp;"Bus Elec",tblAllCourses[Course Code]&amp;tblAllCourses[Type],0),MATCH(G$3,tblAllCourses[[#Headers],[Prerequisite 1]:[Prerequisite 7]],0))=0,"",INDEX(tblAllCourses[[Prerequisite 1]:[Prerequisite 7]],MATCH($A189&amp;"Bus Elec",tblAllCourses[Course Code]&amp;tblAllCourses[Type],0),MATCH(G$3,tblAllCourses[[#Headers],[Prerequisite 1]:[Prerequisite 7]],0)))</f>
        <v/>
      </c>
      <c r="H189" s="94" t="str" cm="1">
        <f t="array" ref="H189">IF(INDEX(tblAllCourses[[Prerequisite 1]:[Prerequisite 7]],MATCH($A189&amp;"Bus Elec",tblAllCourses[Course Code]&amp;tblAllCourses[Type],0),MATCH(H$3,tblAllCourses[[#Headers],[Prerequisite 1]:[Prerequisite 7]],0))=0,"",INDEX(tblAllCourses[[Prerequisite 1]:[Prerequisite 7]],MATCH($A189&amp;"Bus Elec",tblAllCourses[Course Code]&amp;tblAllCourses[Type],0),MATCH(H$3,tblAllCourses[[#Headers],[Prerequisite 1]:[Prerequisite 7]],0)))</f>
        <v/>
      </c>
      <c r="I189" s="94" t="str" cm="1">
        <f t="array" ref="I189">IF(INDEX(tblAllCourses[[Prerequisite 1]:[Prerequisite 7]],MATCH($A189&amp;"Bus Elec",tblAllCourses[Course Code]&amp;tblAllCourses[Type],0),MATCH(I$3,tblAllCourses[[#Headers],[Prerequisite 1]:[Prerequisite 7]],0))=0,"",INDEX(tblAllCourses[[Prerequisite 1]:[Prerequisite 7]],MATCH($A189&amp;"Bus Elec",tblAllCourses[Course Code]&amp;tblAllCourses[Type],0),MATCH(I$3,tblAllCourses[[#Headers],[Prerequisite 1]:[Prerequisite 7]],0)))</f>
        <v/>
      </c>
      <c r="J189" s="94" t="str" cm="1">
        <f t="array" ref="J189">IF(INDEX(tblAllCourses[[Prerequisite 1]:[Prerequisite 7]],MATCH($A189&amp;"Bus Elec",tblAllCourses[Course Code]&amp;tblAllCourses[Type],0),MATCH(J$3,tblAllCourses[[#Headers],[Prerequisite 1]:[Prerequisite 7]],0))=0,"",INDEX(tblAllCourses[[Prerequisite 1]:[Prerequisite 7]],MATCH($A189&amp;"Bus Elec",tblAllCourses[Course Code]&amp;tblAllCourses[Type],0),MATCH(J$3,tblAllCourses[[#Headers],[Prerequisite 1]:[Prerequisite 7]],0)))</f>
        <v/>
      </c>
      <c r="K189" s="110"/>
    </row>
    <row r="190" spans="1:11" ht="15.75" customHeight="1" x14ac:dyDescent="0.5">
      <c r="A190" s="44" t="s">
        <v>613</v>
      </c>
      <c r="B190" s="39" t="s">
        <v>304</v>
      </c>
      <c r="C190" s="45">
        <f>VLOOKUP(A190,tblAllCourses[[Course Code]:[Credits]],3,FALSE)</f>
        <v>3</v>
      </c>
      <c r="D190" s="94" t="str" cm="1">
        <f t="array" ref="D190">IF(INDEX(tblAllCourses[[Prerequisite 1]:[Prerequisite 7]],MATCH($A190&amp;"Bus Elec",tblAllCourses[Course Code]&amp;tblAllCourses[Type],0),MATCH(D$3,tblAllCourses[[#Headers],[Prerequisite 1]:[Prerequisite 7]],0))=0,"",INDEX(tblAllCourses[[Prerequisite 1]:[Prerequisite 7]],MATCH($A190&amp;"Bus Elec",tblAllCourses[Course Code]&amp;tblAllCourses[Type],0),MATCH(D$3,tblAllCourses[[#Headers],[Prerequisite 1]:[Prerequisite 7]],0)))</f>
        <v>BRM3223</v>
      </c>
      <c r="E190" s="94" t="str" cm="1">
        <f t="array" ref="E190">IF(INDEX(tblAllCourses[[Prerequisite 1]:[Prerequisite 7]],MATCH($A190&amp;"Bus Elec",tblAllCourses[Course Code]&amp;tblAllCourses[Type],0),MATCH(E$3,tblAllCourses[[#Headers],[Prerequisite 1]:[Prerequisite 7]],0))=0,"",INDEX(tblAllCourses[[Prerequisite 1]:[Prerequisite 7]],MATCH($A190&amp;"Bus Elec",tblAllCourses[Course Code]&amp;tblAllCourses[Type],0),MATCH(E$3,tblAllCourses[[#Headers],[Prerequisite 1]:[Prerequisite 7]],0)))</f>
        <v/>
      </c>
      <c r="F190" s="94" t="str" cm="1">
        <f t="array" ref="F190">IF(INDEX(tblAllCourses[[Prerequisite 1]:[Prerequisite 7]],MATCH($A190&amp;"Bus Elec",tblAllCourses[Course Code]&amp;tblAllCourses[Type],0),MATCH(F$3,tblAllCourses[[#Headers],[Prerequisite 1]:[Prerequisite 7]],0))=0,"",INDEX(tblAllCourses[[Prerequisite 1]:[Prerequisite 7]],MATCH($A190&amp;"Bus Elec",tblAllCourses[Course Code]&amp;tblAllCourses[Type],0),MATCH(F$3,tblAllCourses[[#Headers],[Prerequisite 1]:[Prerequisite 7]],0)))</f>
        <v/>
      </c>
      <c r="G190" s="94" t="str" cm="1">
        <f t="array" ref="G190">IF(INDEX(tblAllCourses[[Prerequisite 1]:[Prerequisite 7]],MATCH($A190&amp;"Bus Elec",tblAllCourses[Course Code]&amp;tblAllCourses[Type],0),MATCH(G$3,tblAllCourses[[#Headers],[Prerequisite 1]:[Prerequisite 7]],0))=0,"",INDEX(tblAllCourses[[Prerequisite 1]:[Prerequisite 7]],MATCH($A190&amp;"Bus Elec",tblAllCourses[Course Code]&amp;tblAllCourses[Type],0),MATCH(G$3,tblAllCourses[[#Headers],[Prerequisite 1]:[Prerequisite 7]],0)))</f>
        <v/>
      </c>
      <c r="H190" s="94" t="str" cm="1">
        <f t="array" ref="H190">IF(INDEX(tblAllCourses[[Prerequisite 1]:[Prerequisite 7]],MATCH($A190&amp;"Bus Elec",tblAllCourses[Course Code]&amp;tblAllCourses[Type],0),MATCH(H$3,tblAllCourses[[#Headers],[Prerequisite 1]:[Prerequisite 7]],0))=0,"",INDEX(tblAllCourses[[Prerequisite 1]:[Prerequisite 7]],MATCH($A190&amp;"Bus Elec",tblAllCourses[Course Code]&amp;tblAllCourses[Type],0),MATCH(H$3,tblAllCourses[[#Headers],[Prerequisite 1]:[Prerequisite 7]],0)))</f>
        <v/>
      </c>
      <c r="I190" s="94" t="str" cm="1">
        <f t="array" ref="I190">IF(INDEX(tblAllCourses[[Prerequisite 1]:[Prerequisite 7]],MATCH($A190&amp;"Bus Elec",tblAllCourses[Course Code]&amp;tblAllCourses[Type],0),MATCH(I$3,tblAllCourses[[#Headers],[Prerequisite 1]:[Prerequisite 7]],0))=0,"",INDEX(tblAllCourses[[Prerequisite 1]:[Prerequisite 7]],MATCH($A190&amp;"Bus Elec",tblAllCourses[Course Code]&amp;tblAllCourses[Type],0),MATCH(I$3,tblAllCourses[[#Headers],[Prerequisite 1]:[Prerequisite 7]],0)))</f>
        <v/>
      </c>
      <c r="J190" s="94" t="str" cm="1">
        <f t="array" ref="J190">IF(INDEX(tblAllCourses[[Prerequisite 1]:[Prerequisite 7]],MATCH($A190&amp;"Bus Elec",tblAllCourses[Course Code]&amp;tblAllCourses[Type],0),MATCH(J$3,tblAllCourses[[#Headers],[Prerequisite 1]:[Prerequisite 7]],0))=0,"",INDEX(tblAllCourses[[Prerequisite 1]:[Prerequisite 7]],MATCH($A190&amp;"Bus Elec",tblAllCourses[Course Code]&amp;tblAllCourses[Type],0),MATCH(J$3,tblAllCourses[[#Headers],[Prerequisite 1]:[Prerequisite 7]],0)))</f>
        <v/>
      </c>
      <c r="K190" s="110"/>
    </row>
    <row r="191" spans="1:11" ht="15.75" customHeight="1" x14ac:dyDescent="0.5">
      <c r="A191" s="44" t="s">
        <v>614</v>
      </c>
      <c r="B191" s="39" t="s">
        <v>305</v>
      </c>
      <c r="C191" s="45">
        <f>VLOOKUP(A191,tblAllCourses[[Course Code]:[Credits]],3,FALSE)</f>
        <v>3</v>
      </c>
      <c r="D191" s="94" t="str" cm="1">
        <f t="array" ref="D191">IF(INDEX(tblAllCourses[[Prerequisite 1]:[Prerequisite 7]],MATCH($A191&amp;"Bus Elec",tblAllCourses[Course Code]&amp;tblAllCourses[Type],0),MATCH(D$3,tblAllCourses[[#Headers],[Prerequisite 1]:[Prerequisite 7]],0))=0,"",INDEX(tblAllCourses[[Prerequisite 1]:[Prerequisite 7]],MATCH($A191&amp;"Bus Elec",tblAllCourses[Course Code]&amp;tblAllCourses[Type],0),MATCH(D$3,tblAllCourses[[#Headers],[Prerequisite 1]:[Prerequisite 7]],0)))</f>
        <v>BRM3223</v>
      </c>
      <c r="E191" s="94" t="str" cm="1">
        <f t="array" ref="E191">IF(INDEX(tblAllCourses[[Prerequisite 1]:[Prerequisite 7]],MATCH($A191&amp;"Bus Elec",tblAllCourses[Course Code]&amp;tblAllCourses[Type],0),MATCH(E$3,tblAllCourses[[#Headers],[Prerequisite 1]:[Prerequisite 7]],0))=0,"",INDEX(tblAllCourses[[Prerequisite 1]:[Prerequisite 7]],MATCH($A191&amp;"Bus Elec",tblAllCourses[Course Code]&amp;tblAllCourses[Type],0),MATCH(E$3,tblAllCourses[[#Headers],[Prerequisite 1]:[Prerequisite 7]],0)))</f>
        <v/>
      </c>
      <c r="F191" s="94" t="str" cm="1">
        <f t="array" ref="F191">IF(INDEX(tblAllCourses[[Prerequisite 1]:[Prerequisite 7]],MATCH($A191&amp;"Bus Elec",tblAllCourses[Course Code]&amp;tblAllCourses[Type],0),MATCH(F$3,tblAllCourses[[#Headers],[Prerequisite 1]:[Prerequisite 7]],0))=0,"",INDEX(tblAllCourses[[Prerequisite 1]:[Prerequisite 7]],MATCH($A191&amp;"Bus Elec",tblAllCourses[Course Code]&amp;tblAllCourses[Type],0),MATCH(F$3,tblAllCourses[[#Headers],[Prerequisite 1]:[Prerequisite 7]],0)))</f>
        <v/>
      </c>
      <c r="G191" s="94" t="str" cm="1">
        <f t="array" ref="G191">IF(INDEX(tblAllCourses[[Prerequisite 1]:[Prerequisite 7]],MATCH($A191&amp;"Bus Elec",tblAllCourses[Course Code]&amp;tblAllCourses[Type],0),MATCH(G$3,tblAllCourses[[#Headers],[Prerequisite 1]:[Prerequisite 7]],0))=0,"",INDEX(tblAllCourses[[Prerequisite 1]:[Prerequisite 7]],MATCH($A191&amp;"Bus Elec",tblAllCourses[Course Code]&amp;tblAllCourses[Type],0),MATCH(G$3,tblAllCourses[[#Headers],[Prerequisite 1]:[Prerequisite 7]],0)))</f>
        <v/>
      </c>
      <c r="H191" s="94" t="str" cm="1">
        <f t="array" ref="H191">IF(INDEX(tblAllCourses[[Prerequisite 1]:[Prerequisite 7]],MATCH($A191&amp;"Bus Elec",tblAllCourses[Course Code]&amp;tblAllCourses[Type],0),MATCH(H$3,tblAllCourses[[#Headers],[Prerequisite 1]:[Prerequisite 7]],0))=0,"",INDEX(tblAllCourses[[Prerequisite 1]:[Prerequisite 7]],MATCH($A191&amp;"Bus Elec",tblAllCourses[Course Code]&amp;tblAllCourses[Type],0),MATCH(H$3,tblAllCourses[[#Headers],[Prerequisite 1]:[Prerequisite 7]],0)))</f>
        <v/>
      </c>
      <c r="I191" s="94" t="str" cm="1">
        <f t="array" ref="I191">IF(INDEX(tblAllCourses[[Prerequisite 1]:[Prerequisite 7]],MATCH($A191&amp;"Bus Elec",tblAllCourses[Course Code]&amp;tblAllCourses[Type],0),MATCH(I$3,tblAllCourses[[#Headers],[Prerequisite 1]:[Prerequisite 7]],0))=0,"",INDEX(tblAllCourses[[Prerequisite 1]:[Prerequisite 7]],MATCH($A191&amp;"Bus Elec",tblAllCourses[Course Code]&amp;tblAllCourses[Type],0),MATCH(I$3,tblAllCourses[[#Headers],[Prerequisite 1]:[Prerequisite 7]],0)))</f>
        <v/>
      </c>
      <c r="J191" s="94" t="str" cm="1">
        <f t="array" ref="J191">IF(INDEX(tblAllCourses[[Prerequisite 1]:[Prerequisite 7]],MATCH($A191&amp;"Bus Elec",tblAllCourses[Course Code]&amp;tblAllCourses[Type],0),MATCH(J$3,tblAllCourses[[#Headers],[Prerequisite 1]:[Prerequisite 7]],0))=0,"",INDEX(tblAllCourses[[Prerequisite 1]:[Prerequisite 7]],MATCH($A191&amp;"Bus Elec",tblAllCourses[Course Code]&amp;tblAllCourses[Type],0),MATCH(J$3,tblAllCourses[[#Headers],[Prerequisite 1]:[Prerequisite 7]],0)))</f>
        <v/>
      </c>
      <c r="K191" s="110"/>
    </row>
    <row r="192" spans="1:11" ht="15.75" customHeight="1" x14ac:dyDescent="0.5">
      <c r="A192" s="44" t="s">
        <v>615</v>
      </c>
      <c r="B192" s="39" t="s">
        <v>306</v>
      </c>
      <c r="C192" s="45">
        <f>VLOOKUP(A192,tblAllCourses[[Course Code]:[Credits]],3,FALSE)</f>
        <v>3</v>
      </c>
      <c r="D192" s="94" t="str" cm="1">
        <f t="array" ref="D192">IF(INDEX(tblAllCourses[[Prerequisite 1]:[Prerequisite 7]],MATCH($A192&amp;"Bus Elec",tblAllCourses[Course Code]&amp;tblAllCourses[Type],0),MATCH(D$3,tblAllCourses[[#Headers],[Prerequisite 1]:[Prerequisite 7]],0))=0,"",INDEX(tblAllCourses[[Prerequisite 1]:[Prerequisite 7]],MATCH($A192&amp;"Bus Elec",tblAllCourses[Course Code]&amp;tblAllCourses[Type],0),MATCH(D$3,tblAllCourses[[#Headers],[Prerequisite 1]:[Prerequisite 7]],0)))</f>
        <v>BRM3223</v>
      </c>
      <c r="E192" s="94" t="str" cm="1">
        <f t="array" ref="E192">IF(INDEX(tblAllCourses[[Prerequisite 1]:[Prerequisite 7]],MATCH($A192&amp;"Bus Elec",tblAllCourses[Course Code]&amp;tblAllCourses[Type],0),MATCH(E$3,tblAllCourses[[#Headers],[Prerequisite 1]:[Prerequisite 7]],0))=0,"",INDEX(tblAllCourses[[Prerequisite 1]:[Prerequisite 7]],MATCH($A192&amp;"Bus Elec",tblAllCourses[Course Code]&amp;tblAllCourses[Type],0),MATCH(E$3,tblAllCourses[[#Headers],[Prerequisite 1]:[Prerequisite 7]],0)))</f>
        <v/>
      </c>
      <c r="F192" s="94" t="str" cm="1">
        <f t="array" ref="F192">IF(INDEX(tblAllCourses[[Prerequisite 1]:[Prerequisite 7]],MATCH($A192&amp;"Bus Elec",tblAllCourses[Course Code]&amp;tblAllCourses[Type],0),MATCH(F$3,tblAllCourses[[#Headers],[Prerequisite 1]:[Prerequisite 7]],0))=0,"",INDEX(tblAllCourses[[Prerequisite 1]:[Prerequisite 7]],MATCH($A192&amp;"Bus Elec",tblAllCourses[Course Code]&amp;tblAllCourses[Type],0),MATCH(F$3,tblAllCourses[[#Headers],[Prerequisite 1]:[Prerequisite 7]],0)))</f>
        <v/>
      </c>
      <c r="G192" s="94" t="str" cm="1">
        <f t="array" ref="G192">IF(INDEX(tblAllCourses[[Prerequisite 1]:[Prerequisite 7]],MATCH($A192&amp;"Bus Elec",tblAllCourses[Course Code]&amp;tblAllCourses[Type],0),MATCH(G$3,tblAllCourses[[#Headers],[Prerequisite 1]:[Prerequisite 7]],0))=0,"",INDEX(tblAllCourses[[Prerequisite 1]:[Prerequisite 7]],MATCH($A192&amp;"Bus Elec",tblAllCourses[Course Code]&amp;tblAllCourses[Type],0),MATCH(G$3,tblAllCourses[[#Headers],[Prerequisite 1]:[Prerequisite 7]],0)))</f>
        <v/>
      </c>
      <c r="H192" s="94" t="str" cm="1">
        <f t="array" ref="H192">IF(INDEX(tblAllCourses[[Prerequisite 1]:[Prerequisite 7]],MATCH($A192&amp;"Bus Elec",tblAllCourses[Course Code]&amp;tblAllCourses[Type],0),MATCH(H$3,tblAllCourses[[#Headers],[Prerequisite 1]:[Prerequisite 7]],0))=0,"",INDEX(tblAllCourses[[Prerequisite 1]:[Prerequisite 7]],MATCH($A192&amp;"Bus Elec",tblAllCourses[Course Code]&amp;tblAllCourses[Type],0),MATCH(H$3,tblAllCourses[[#Headers],[Prerequisite 1]:[Prerequisite 7]],0)))</f>
        <v/>
      </c>
      <c r="I192" s="94" t="str" cm="1">
        <f t="array" ref="I192">IF(INDEX(tblAllCourses[[Prerequisite 1]:[Prerequisite 7]],MATCH($A192&amp;"Bus Elec",tblAllCourses[Course Code]&amp;tblAllCourses[Type],0),MATCH(I$3,tblAllCourses[[#Headers],[Prerequisite 1]:[Prerequisite 7]],0))=0,"",INDEX(tblAllCourses[[Prerequisite 1]:[Prerequisite 7]],MATCH($A192&amp;"Bus Elec",tblAllCourses[Course Code]&amp;tblAllCourses[Type],0),MATCH(I$3,tblAllCourses[[#Headers],[Prerequisite 1]:[Prerequisite 7]],0)))</f>
        <v/>
      </c>
      <c r="J192" s="94" t="str" cm="1">
        <f t="array" ref="J192">IF(INDEX(tblAllCourses[[Prerequisite 1]:[Prerequisite 7]],MATCH($A192&amp;"Bus Elec",tblAllCourses[Course Code]&amp;tblAllCourses[Type],0),MATCH(J$3,tblAllCourses[[#Headers],[Prerequisite 1]:[Prerequisite 7]],0))=0,"",INDEX(tblAllCourses[[Prerequisite 1]:[Prerequisite 7]],MATCH($A192&amp;"Bus Elec",tblAllCourses[Course Code]&amp;tblAllCourses[Type],0),MATCH(J$3,tblAllCourses[[#Headers],[Prerequisite 1]:[Prerequisite 7]],0)))</f>
        <v/>
      </c>
      <c r="K192" s="110"/>
    </row>
    <row r="193" spans="1:11" ht="15.75" customHeight="1" x14ac:dyDescent="0.5">
      <c r="A193" s="44" t="s">
        <v>616</v>
      </c>
      <c r="B193" s="39" t="s">
        <v>307</v>
      </c>
      <c r="C193" s="45">
        <f>VLOOKUP(A193,tblAllCourses[[Course Code]:[Credits]],3,FALSE)</f>
        <v>3</v>
      </c>
      <c r="D193" s="94" t="str" cm="1">
        <f t="array" ref="D193">IF(INDEX(tblAllCourses[[Prerequisite 1]:[Prerequisite 7]],MATCH($A193&amp;"Bus Elec",tblAllCourses[Course Code]&amp;tblAllCourses[Type],0),MATCH(D$3,tblAllCourses[[#Headers],[Prerequisite 1]:[Prerequisite 7]],0))=0,"",INDEX(tblAllCourses[[Prerequisite 1]:[Prerequisite 7]],MATCH($A193&amp;"Bus Elec",tblAllCourses[Course Code]&amp;tblAllCourses[Type],0),MATCH(D$3,tblAllCourses[[#Headers],[Prerequisite 1]:[Prerequisite 7]],0)))</f>
        <v>BRM3223</v>
      </c>
      <c r="E193" s="94" t="str" cm="1">
        <f t="array" ref="E193">IF(INDEX(tblAllCourses[[Prerequisite 1]:[Prerequisite 7]],MATCH($A193&amp;"Bus Elec",tblAllCourses[Course Code]&amp;tblAllCourses[Type],0),MATCH(E$3,tblAllCourses[[#Headers],[Prerequisite 1]:[Prerequisite 7]],0))=0,"",INDEX(tblAllCourses[[Prerequisite 1]:[Prerequisite 7]],MATCH($A193&amp;"Bus Elec",tblAllCourses[Course Code]&amp;tblAllCourses[Type],0),MATCH(E$3,tblAllCourses[[#Headers],[Prerequisite 1]:[Prerequisite 7]],0)))</f>
        <v>BBA1104</v>
      </c>
      <c r="F193" s="94" t="str" cm="1">
        <f t="array" ref="F193">IF(INDEX(tblAllCourses[[Prerequisite 1]:[Prerequisite 7]],MATCH($A193&amp;"Bus Elec",tblAllCourses[Course Code]&amp;tblAllCourses[Type],0),MATCH(F$3,tblAllCourses[[#Headers],[Prerequisite 1]:[Prerequisite 7]],0))=0,"",INDEX(tblAllCourses[[Prerequisite 1]:[Prerequisite 7]],MATCH($A193&amp;"Bus Elec",tblAllCourses[Course Code]&amp;tblAllCourses[Type],0),MATCH(F$3,tblAllCourses[[#Headers],[Prerequisite 1]:[Prerequisite 7]],0)))</f>
        <v/>
      </c>
      <c r="G193" s="94" t="str" cm="1">
        <f t="array" ref="G193">IF(INDEX(tblAllCourses[[Prerequisite 1]:[Prerequisite 7]],MATCH($A193&amp;"Bus Elec",tblAllCourses[Course Code]&amp;tblAllCourses[Type],0),MATCH(G$3,tblAllCourses[[#Headers],[Prerequisite 1]:[Prerequisite 7]],0))=0,"",INDEX(tblAllCourses[[Prerequisite 1]:[Prerequisite 7]],MATCH($A193&amp;"Bus Elec",tblAllCourses[Course Code]&amp;tblAllCourses[Type],0),MATCH(G$3,tblAllCourses[[#Headers],[Prerequisite 1]:[Prerequisite 7]],0)))</f>
        <v/>
      </c>
      <c r="H193" s="94" t="str" cm="1">
        <f t="array" ref="H193">IF(INDEX(tblAllCourses[[Prerequisite 1]:[Prerequisite 7]],MATCH($A193&amp;"Bus Elec",tblAllCourses[Course Code]&amp;tblAllCourses[Type],0),MATCH(H$3,tblAllCourses[[#Headers],[Prerequisite 1]:[Prerequisite 7]],0))=0,"",INDEX(tblAllCourses[[Prerequisite 1]:[Prerequisite 7]],MATCH($A193&amp;"Bus Elec",tblAllCourses[Course Code]&amp;tblAllCourses[Type],0),MATCH(H$3,tblAllCourses[[#Headers],[Prerequisite 1]:[Prerequisite 7]],0)))</f>
        <v/>
      </c>
      <c r="I193" s="94" t="str" cm="1">
        <f t="array" ref="I193">IF(INDEX(tblAllCourses[[Prerequisite 1]:[Prerequisite 7]],MATCH($A193&amp;"Bus Elec",tblAllCourses[Course Code]&amp;tblAllCourses[Type],0),MATCH(I$3,tblAllCourses[[#Headers],[Prerequisite 1]:[Prerequisite 7]],0))=0,"",INDEX(tblAllCourses[[Prerequisite 1]:[Prerequisite 7]],MATCH($A193&amp;"Bus Elec",tblAllCourses[Course Code]&amp;tblAllCourses[Type],0),MATCH(I$3,tblAllCourses[[#Headers],[Prerequisite 1]:[Prerequisite 7]],0)))</f>
        <v/>
      </c>
      <c r="J193" s="94" t="str" cm="1">
        <f t="array" ref="J193">IF(INDEX(tblAllCourses[[Prerequisite 1]:[Prerequisite 7]],MATCH($A193&amp;"Bus Elec",tblAllCourses[Course Code]&amp;tblAllCourses[Type],0),MATCH(J$3,tblAllCourses[[#Headers],[Prerequisite 1]:[Prerequisite 7]],0))=0,"",INDEX(tblAllCourses[[Prerequisite 1]:[Prerequisite 7]],MATCH($A193&amp;"Bus Elec",tblAllCourses[Course Code]&amp;tblAllCourses[Type],0),MATCH(J$3,tblAllCourses[[#Headers],[Prerequisite 1]:[Prerequisite 7]],0)))</f>
        <v/>
      </c>
      <c r="K193" s="110"/>
    </row>
    <row r="194" spans="1:11" ht="15.75" customHeight="1" x14ac:dyDescent="0.5">
      <c r="A194" s="44" t="s">
        <v>617</v>
      </c>
      <c r="B194" s="39" t="s">
        <v>308</v>
      </c>
      <c r="C194" s="45">
        <f>VLOOKUP(A194,tblAllCourses[[Course Code]:[Credits]],3,FALSE)</f>
        <v>3</v>
      </c>
      <c r="D194" s="94" t="str" cm="1">
        <f t="array" ref="D194">IF(INDEX(tblAllCourses[[Prerequisite 1]:[Prerequisite 7]],MATCH($A194&amp;"Bus Elec",tblAllCourses[Course Code]&amp;tblAllCourses[Type],0),MATCH(D$3,tblAllCourses[[#Headers],[Prerequisite 1]:[Prerequisite 7]],0))=0,"",INDEX(tblAllCourses[[Prerequisite 1]:[Prerequisite 7]],MATCH($A194&amp;"Bus Elec",tblAllCourses[Course Code]&amp;tblAllCourses[Type],0),MATCH(D$3,tblAllCourses[[#Headers],[Prerequisite 1]:[Prerequisite 7]],0)))</f>
        <v>BRM3223</v>
      </c>
      <c r="E194" s="94" t="str" cm="1">
        <f t="array" ref="E194">IF(INDEX(tblAllCourses[[Prerequisite 1]:[Prerequisite 7]],MATCH($A194&amp;"Bus Elec",tblAllCourses[Course Code]&amp;tblAllCourses[Type],0),MATCH(E$3,tblAllCourses[[#Headers],[Prerequisite 1]:[Prerequisite 7]],0))=0,"",INDEX(tblAllCourses[[Prerequisite 1]:[Prerequisite 7]],MATCH($A194&amp;"Bus Elec",tblAllCourses[Course Code]&amp;tblAllCourses[Type],0),MATCH(E$3,tblAllCourses[[#Headers],[Prerequisite 1]:[Prerequisite 7]],0)))</f>
        <v>BBA2002</v>
      </c>
      <c r="F194" s="94" t="str" cm="1">
        <f t="array" ref="F194">IF(INDEX(tblAllCourses[[Prerequisite 1]:[Prerequisite 7]],MATCH($A194&amp;"Bus Elec",tblAllCourses[Course Code]&amp;tblAllCourses[Type],0),MATCH(F$3,tblAllCourses[[#Headers],[Prerequisite 1]:[Prerequisite 7]],0))=0,"",INDEX(tblAllCourses[[Prerequisite 1]:[Prerequisite 7]],MATCH($A194&amp;"Bus Elec",tblAllCourses[Course Code]&amp;tblAllCourses[Type],0),MATCH(F$3,tblAllCourses[[#Headers],[Prerequisite 1]:[Prerequisite 7]],0)))</f>
        <v/>
      </c>
      <c r="G194" s="94" t="str" cm="1">
        <f t="array" ref="G194">IF(INDEX(tblAllCourses[[Prerequisite 1]:[Prerequisite 7]],MATCH($A194&amp;"Bus Elec",tblAllCourses[Course Code]&amp;tblAllCourses[Type],0),MATCH(G$3,tblAllCourses[[#Headers],[Prerequisite 1]:[Prerequisite 7]],0))=0,"",INDEX(tblAllCourses[[Prerequisite 1]:[Prerequisite 7]],MATCH($A194&amp;"Bus Elec",tblAllCourses[Course Code]&amp;tblAllCourses[Type],0),MATCH(G$3,tblAllCourses[[#Headers],[Prerequisite 1]:[Prerequisite 7]],0)))</f>
        <v/>
      </c>
      <c r="H194" s="94" t="str" cm="1">
        <f t="array" ref="H194">IF(INDEX(tblAllCourses[[Prerequisite 1]:[Prerequisite 7]],MATCH($A194&amp;"Bus Elec",tblAllCourses[Course Code]&amp;tblAllCourses[Type],0),MATCH(H$3,tblAllCourses[[#Headers],[Prerequisite 1]:[Prerequisite 7]],0))=0,"",INDEX(tblAllCourses[[Prerequisite 1]:[Prerequisite 7]],MATCH($A194&amp;"Bus Elec",tblAllCourses[Course Code]&amp;tblAllCourses[Type],0),MATCH(H$3,tblAllCourses[[#Headers],[Prerequisite 1]:[Prerequisite 7]],0)))</f>
        <v/>
      </c>
      <c r="I194" s="94" t="str" cm="1">
        <f t="array" ref="I194">IF(INDEX(tblAllCourses[[Prerequisite 1]:[Prerequisite 7]],MATCH($A194&amp;"Bus Elec",tblAllCourses[Course Code]&amp;tblAllCourses[Type],0),MATCH(I$3,tblAllCourses[[#Headers],[Prerequisite 1]:[Prerequisite 7]],0))=0,"",INDEX(tblAllCourses[[Prerequisite 1]:[Prerequisite 7]],MATCH($A194&amp;"Bus Elec",tblAllCourses[Course Code]&amp;tblAllCourses[Type],0),MATCH(I$3,tblAllCourses[[#Headers],[Prerequisite 1]:[Prerequisite 7]],0)))</f>
        <v/>
      </c>
      <c r="J194" s="94" t="str" cm="1">
        <f t="array" ref="J194">IF(INDEX(tblAllCourses[[Prerequisite 1]:[Prerequisite 7]],MATCH($A194&amp;"Bus Elec",tblAllCourses[Course Code]&amp;tblAllCourses[Type],0),MATCH(J$3,tblAllCourses[[#Headers],[Prerequisite 1]:[Prerequisite 7]],0))=0,"",INDEX(tblAllCourses[[Prerequisite 1]:[Prerequisite 7]],MATCH($A194&amp;"Bus Elec",tblAllCourses[Course Code]&amp;tblAllCourses[Type],0),MATCH(J$3,tblAllCourses[[#Headers],[Prerequisite 1]:[Prerequisite 7]],0)))</f>
        <v/>
      </c>
      <c r="K194" s="110"/>
    </row>
    <row r="195" spans="1:11" ht="15.75" customHeight="1" x14ac:dyDescent="0.5">
      <c r="A195" s="44" t="s">
        <v>618</v>
      </c>
      <c r="B195" s="39" t="s">
        <v>309</v>
      </c>
      <c r="C195" s="45">
        <f>VLOOKUP(A195,tblAllCourses[[Course Code]:[Credits]],3,FALSE)</f>
        <v>3</v>
      </c>
      <c r="D195" s="94" t="str" cm="1">
        <f t="array" ref="D195">IF(INDEX(tblAllCourses[[Prerequisite 1]:[Prerequisite 7]],MATCH($A195&amp;"Bus Elec",tblAllCourses[Course Code]&amp;tblAllCourses[Type],0),MATCH(D$3,tblAllCourses[[#Headers],[Prerequisite 1]:[Prerequisite 7]],0))=0,"",INDEX(tblAllCourses[[Prerequisite 1]:[Prerequisite 7]],MATCH($A195&amp;"Bus Elec",tblAllCourses[Course Code]&amp;tblAllCourses[Type],0),MATCH(D$3,tblAllCourses[[#Headers],[Prerequisite 1]:[Prerequisite 7]],0)))</f>
        <v>BRM3223</v>
      </c>
      <c r="E195" s="94" t="str" cm="1">
        <f t="array" ref="E195">IF(INDEX(tblAllCourses[[Prerequisite 1]:[Prerequisite 7]],MATCH($A195&amp;"Bus Elec",tblAllCourses[Course Code]&amp;tblAllCourses[Type],0),MATCH(E$3,tblAllCourses[[#Headers],[Prerequisite 1]:[Prerequisite 7]],0))=0,"",INDEX(tblAllCourses[[Prerequisite 1]:[Prerequisite 7]],MATCH($A195&amp;"Bus Elec",tblAllCourses[Course Code]&amp;tblAllCourses[Type],0),MATCH(E$3,tblAllCourses[[#Headers],[Prerequisite 1]:[Prerequisite 7]],0)))</f>
        <v>BBA2002</v>
      </c>
      <c r="F195" s="94" t="str" cm="1">
        <f t="array" ref="F195">IF(INDEX(tblAllCourses[[Prerequisite 1]:[Prerequisite 7]],MATCH($A195&amp;"Bus Elec",tblAllCourses[Course Code]&amp;tblAllCourses[Type],0),MATCH(F$3,tblAllCourses[[#Headers],[Prerequisite 1]:[Prerequisite 7]],0))=0,"",INDEX(tblAllCourses[[Prerequisite 1]:[Prerequisite 7]],MATCH($A195&amp;"Bus Elec",tblAllCourses[Course Code]&amp;tblAllCourses[Type],0),MATCH(F$3,tblAllCourses[[#Headers],[Prerequisite 1]:[Prerequisite 7]],0)))</f>
        <v/>
      </c>
      <c r="G195" s="94" t="str" cm="1">
        <f t="array" ref="G195">IF(INDEX(tblAllCourses[[Prerequisite 1]:[Prerequisite 7]],MATCH($A195&amp;"Bus Elec",tblAllCourses[Course Code]&amp;tblAllCourses[Type],0),MATCH(G$3,tblAllCourses[[#Headers],[Prerequisite 1]:[Prerequisite 7]],0))=0,"",INDEX(tblAllCourses[[Prerequisite 1]:[Prerequisite 7]],MATCH($A195&amp;"Bus Elec",tblAllCourses[Course Code]&amp;tblAllCourses[Type],0),MATCH(G$3,tblAllCourses[[#Headers],[Prerequisite 1]:[Prerequisite 7]],0)))</f>
        <v/>
      </c>
      <c r="H195" s="94" t="str" cm="1">
        <f t="array" ref="H195">IF(INDEX(tblAllCourses[[Prerequisite 1]:[Prerequisite 7]],MATCH($A195&amp;"Bus Elec",tblAllCourses[Course Code]&amp;tblAllCourses[Type],0),MATCH(H$3,tblAllCourses[[#Headers],[Prerequisite 1]:[Prerequisite 7]],0))=0,"",INDEX(tblAllCourses[[Prerequisite 1]:[Prerequisite 7]],MATCH($A195&amp;"Bus Elec",tblAllCourses[Course Code]&amp;tblAllCourses[Type],0),MATCH(H$3,tblAllCourses[[#Headers],[Prerequisite 1]:[Prerequisite 7]],0)))</f>
        <v/>
      </c>
      <c r="I195" s="94" t="str" cm="1">
        <f t="array" ref="I195">IF(INDEX(tblAllCourses[[Prerequisite 1]:[Prerequisite 7]],MATCH($A195&amp;"Bus Elec",tblAllCourses[Course Code]&amp;tblAllCourses[Type],0),MATCH(I$3,tblAllCourses[[#Headers],[Prerequisite 1]:[Prerequisite 7]],0))=0,"",INDEX(tblAllCourses[[Prerequisite 1]:[Prerequisite 7]],MATCH($A195&amp;"Bus Elec",tblAllCourses[Course Code]&amp;tblAllCourses[Type],0),MATCH(I$3,tblAllCourses[[#Headers],[Prerequisite 1]:[Prerequisite 7]],0)))</f>
        <v/>
      </c>
      <c r="J195" s="94" t="str" cm="1">
        <f t="array" ref="J195">IF(INDEX(tblAllCourses[[Prerequisite 1]:[Prerequisite 7]],MATCH($A195&amp;"Bus Elec",tblAllCourses[Course Code]&amp;tblAllCourses[Type],0),MATCH(J$3,tblAllCourses[[#Headers],[Prerequisite 1]:[Prerequisite 7]],0))=0,"",INDEX(tblAllCourses[[Prerequisite 1]:[Prerequisite 7]],MATCH($A195&amp;"Bus Elec",tblAllCourses[Course Code]&amp;tblAllCourses[Type],0),MATCH(J$3,tblAllCourses[[#Headers],[Prerequisite 1]:[Prerequisite 7]],0)))</f>
        <v/>
      </c>
      <c r="K195" s="110"/>
    </row>
    <row r="196" spans="1:11" ht="15.75" customHeight="1" x14ac:dyDescent="0.5">
      <c r="A196" s="44" t="s">
        <v>619</v>
      </c>
      <c r="B196" s="39" t="s">
        <v>310</v>
      </c>
      <c r="C196" s="45">
        <f>VLOOKUP(A196,tblAllCourses[[Course Code]:[Credits]],3,FALSE)</f>
        <v>3</v>
      </c>
      <c r="D196" s="94" t="str" cm="1">
        <f t="array" ref="D196">IF(INDEX(tblAllCourses[[Prerequisite 1]:[Prerequisite 7]],MATCH($A196&amp;"Bus Elec",tblAllCourses[Course Code]&amp;tblAllCourses[Type],0),MATCH(D$3,tblAllCourses[[#Headers],[Prerequisite 1]:[Prerequisite 7]],0))=0,"",INDEX(tblAllCourses[[Prerequisite 1]:[Prerequisite 7]],MATCH($A196&amp;"Bus Elec",tblAllCourses[Course Code]&amp;tblAllCourses[Type],0),MATCH(D$3,tblAllCourses[[#Headers],[Prerequisite 1]:[Prerequisite 7]],0)))</f>
        <v>BRM3211</v>
      </c>
      <c r="E196" s="94" t="str" cm="1">
        <f t="array" ref="E196">IF(INDEX(tblAllCourses[[Prerequisite 1]:[Prerequisite 7]],MATCH($A196&amp;"Bus Elec",tblAllCourses[Course Code]&amp;tblAllCourses[Type],0),MATCH(E$3,tblAllCourses[[#Headers],[Prerequisite 1]:[Prerequisite 7]],0))=0,"",INDEX(tblAllCourses[[Prerequisite 1]:[Prerequisite 7]],MATCH($A196&amp;"Bus Elec",tblAllCourses[Course Code]&amp;tblAllCourses[Type],0),MATCH(E$3,tblAllCourses[[#Headers],[Prerequisite 1]:[Prerequisite 7]],0)))</f>
        <v>BBA2102</v>
      </c>
      <c r="F196" s="94" t="str" cm="1">
        <f t="array" ref="F196">IF(INDEX(tblAllCourses[[Prerequisite 1]:[Prerequisite 7]],MATCH($A196&amp;"Bus Elec",tblAllCourses[Course Code]&amp;tblAllCourses[Type],0),MATCH(F$3,tblAllCourses[[#Headers],[Prerequisite 1]:[Prerequisite 7]],0))=0,"",INDEX(tblAllCourses[[Prerequisite 1]:[Prerequisite 7]],MATCH($A196&amp;"Bus Elec",tblAllCourses[Course Code]&amp;tblAllCourses[Type],0),MATCH(F$3,tblAllCourses[[#Headers],[Prerequisite 1]:[Prerequisite 7]],0)))</f>
        <v>BBA1102</v>
      </c>
      <c r="G196" s="94" t="str" cm="1">
        <f t="array" ref="G196">IF(INDEX(tblAllCourses[[Prerequisite 1]:[Prerequisite 7]],MATCH($A196&amp;"Bus Elec",tblAllCourses[Course Code]&amp;tblAllCourses[Type],0),MATCH(G$3,tblAllCourses[[#Headers],[Prerequisite 1]:[Prerequisite 7]],0))=0,"",INDEX(tblAllCourses[[Prerequisite 1]:[Prerequisite 7]],MATCH($A196&amp;"Bus Elec",tblAllCourses[Course Code]&amp;tblAllCourses[Type],0),MATCH(G$3,tblAllCourses[[#Headers],[Prerequisite 1]:[Prerequisite 7]],0)))</f>
        <v/>
      </c>
      <c r="H196" s="94" t="str" cm="1">
        <f t="array" ref="H196">IF(INDEX(tblAllCourses[[Prerequisite 1]:[Prerequisite 7]],MATCH($A196&amp;"Bus Elec",tblAllCourses[Course Code]&amp;tblAllCourses[Type],0),MATCH(H$3,tblAllCourses[[#Headers],[Prerequisite 1]:[Prerequisite 7]],0))=0,"",INDEX(tblAllCourses[[Prerequisite 1]:[Prerequisite 7]],MATCH($A196&amp;"Bus Elec",tblAllCourses[Course Code]&amp;tblAllCourses[Type],0),MATCH(H$3,tblAllCourses[[#Headers],[Prerequisite 1]:[Prerequisite 7]],0)))</f>
        <v/>
      </c>
      <c r="I196" s="94" t="str" cm="1">
        <f t="array" ref="I196">IF(INDEX(tblAllCourses[[Prerequisite 1]:[Prerequisite 7]],MATCH($A196&amp;"Bus Elec",tblAllCourses[Course Code]&amp;tblAllCourses[Type],0),MATCH(I$3,tblAllCourses[[#Headers],[Prerequisite 1]:[Prerequisite 7]],0))=0,"",INDEX(tblAllCourses[[Prerequisite 1]:[Prerequisite 7]],MATCH($A196&amp;"Bus Elec",tblAllCourses[Course Code]&amp;tblAllCourses[Type],0),MATCH(I$3,tblAllCourses[[#Headers],[Prerequisite 1]:[Prerequisite 7]],0)))</f>
        <v/>
      </c>
      <c r="J196" s="94" t="str" cm="1">
        <f t="array" ref="J196">IF(INDEX(tblAllCourses[[Prerequisite 1]:[Prerequisite 7]],MATCH($A196&amp;"Bus Elec",tblAllCourses[Course Code]&amp;tblAllCourses[Type],0),MATCH(J$3,tblAllCourses[[#Headers],[Prerequisite 1]:[Prerequisite 7]],0))=0,"",INDEX(tblAllCourses[[Prerequisite 1]:[Prerequisite 7]],MATCH($A196&amp;"Bus Elec",tblAllCourses[Course Code]&amp;tblAllCourses[Type],0),MATCH(J$3,tblAllCourses[[#Headers],[Prerequisite 1]:[Prerequisite 7]],0)))</f>
        <v/>
      </c>
      <c r="K196" s="110"/>
    </row>
    <row r="197" spans="1:11" ht="15.75" customHeight="1" x14ac:dyDescent="0.5">
      <c r="A197" s="44" t="s">
        <v>620</v>
      </c>
      <c r="B197" s="39" t="s">
        <v>311</v>
      </c>
      <c r="C197" s="45">
        <f>VLOOKUP(A197,tblAllCourses[[Course Code]:[Credits]],3,FALSE)</f>
        <v>3</v>
      </c>
      <c r="D197" s="94" t="str" cm="1">
        <f t="array" ref="D197">IF(INDEX(tblAllCourses[[Prerequisite 1]:[Prerequisite 7]],MATCH($A197&amp;"Bus Elec",tblAllCourses[Course Code]&amp;tblAllCourses[Type],0),MATCH(D$3,tblAllCourses[[#Headers],[Prerequisite 1]:[Prerequisite 7]],0))=0,"",INDEX(tblAllCourses[[Prerequisite 1]:[Prerequisite 7]],MATCH($A197&amp;"Bus Elec",tblAllCourses[Course Code]&amp;tblAllCourses[Type],0),MATCH(D$3,tblAllCourses[[#Headers],[Prerequisite 1]:[Prerequisite 7]],0)))</f>
        <v>BRM3211</v>
      </c>
      <c r="E197" s="94" t="str" cm="1">
        <f t="array" ref="E197">IF(INDEX(tblAllCourses[[Prerequisite 1]:[Prerequisite 7]],MATCH($A197&amp;"Bus Elec",tblAllCourses[Course Code]&amp;tblAllCourses[Type],0),MATCH(E$3,tblAllCourses[[#Headers],[Prerequisite 1]:[Prerequisite 7]],0))=0,"",INDEX(tblAllCourses[[Prerequisite 1]:[Prerequisite 7]],MATCH($A197&amp;"Bus Elec",tblAllCourses[Course Code]&amp;tblAllCourses[Type],0),MATCH(E$3,tblAllCourses[[#Headers],[Prerequisite 1]:[Prerequisite 7]],0)))</f>
        <v>BBA1102</v>
      </c>
      <c r="F197" s="94" t="str" cm="1">
        <f t="array" ref="F197">IF(INDEX(tblAllCourses[[Prerequisite 1]:[Prerequisite 7]],MATCH($A197&amp;"Bus Elec",tblAllCourses[Course Code]&amp;tblAllCourses[Type],0),MATCH(F$3,tblAllCourses[[#Headers],[Prerequisite 1]:[Prerequisite 7]],0))=0,"",INDEX(tblAllCourses[[Prerequisite 1]:[Prerequisite 7]],MATCH($A197&amp;"Bus Elec",tblAllCourses[Course Code]&amp;tblAllCourses[Type],0),MATCH(F$3,tblAllCourses[[#Headers],[Prerequisite 1]:[Prerequisite 7]],0)))</f>
        <v/>
      </c>
      <c r="G197" s="94" t="str" cm="1">
        <f t="array" ref="G197">IF(INDEX(tblAllCourses[[Prerequisite 1]:[Prerequisite 7]],MATCH($A197&amp;"Bus Elec",tblAllCourses[Course Code]&amp;tblAllCourses[Type],0),MATCH(G$3,tblAllCourses[[#Headers],[Prerequisite 1]:[Prerequisite 7]],0))=0,"",INDEX(tblAllCourses[[Prerequisite 1]:[Prerequisite 7]],MATCH($A197&amp;"Bus Elec",tblAllCourses[Course Code]&amp;tblAllCourses[Type],0),MATCH(G$3,tblAllCourses[[#Headers],[Prerequisite 1]:[Prerequisite 7]],0)))</f>
        <v/>
      </c>
      <c r="H197" s="94" t="str" cm="1">
        <f t="array" ref="H197">IF(INDEX(tblAllCourses[[Prerequisite 1]:[Prerequisite 7]],MATCH($A197&amp;"Bus Elec",tblAllCourses[Course Code]&amp;tblAllCourses[Type],0),MATCH(H$3,tblAllCourses[[#Headers],[Prerequisite 1]:[Prerequisite 7]],0))=0,"",INDEX(tblAllCourses[[Prerequisite 1]:[Prerequisite 7]],MATCH($A197&amp;"Bus Elec",tblAllCourses[Course Code]&amp;tblAllCourses[Type],0),MATCH(H$3,tblAllCourses[[#Headers],[Prerequisite 1]:[Prerequisite 7]],0)))</f>
        <v/>
      </c>
      <c r="I197" s="94" t="str" cm="1">
        <f t="array" ref="I197">IF(INDEX(tblAllCourses[[Prerequisite 1]:[Prerequisite 7]],MATCH($A197&amp;"Bus Elec",tblAllCourses[Course Code]&amp;tblAllCourses[Type],0),MATCH(I$3,tblAllCourses[[#Headers],[Prerequisite 1]:[Prerequisite 7]],0))=0,"",INDEX(tblAllCourses[[Prerequisite 1]:[Prerequisite 7]],MATCH($A197&amp;"Bus Elec",tblAllCourses[Course Code]&amp;tblAllCourses[Type],0),MATCH(I$3,tblAllCourses[[#Headers],[Prerequisite 1]:[Prerequisite 7]],0)))</f>
        <v/>
      </c>
      <c r="J197" s="94" t="str" cm="1">
        <f t="array" ref="J197">IF(INDEX(tblAllCourses[[Prerequisite 1]:[Prerequisite 7]],MATCH($A197&amp;"Bus Elec",tblAllCourses[Course Code]&amp;tblAllCourses[Type],0),MATCH(J$3,tblAllCourses[[#Headers],[Prerequisite 1]:[Prerequisite 7]],0))=0,"",INDEX(tblAllCourses[[Prerequisite 1]:[Prerequisite 7]],MATCH($A197&amp;"Bus Elec",tblAllCourses[Course Code]&amp;tblAllCourses[Type],0),MATCH(J$3,tblAllCourses[[#Headers],[Prerequisite 1]:[Prerequisite 7]],0)))</f>
        <v/>
      </c>
      <c r="K197" s="110"/>
    </row>
    <row r="198" spans="1:11" ht="15.75" customHeight="1" x14ac:dyDescent="0.5">
      <c r="A198" s="44" t="s">
        <v>621</v>
      </c>
      <c r="B198" s="39" t="s">
        <v>312</v>
      </c>
      <c r="C198" s="45">
        <f>VLOOKUP(A198,tblAllCourses[[Course Code]:[Credits]],3,FALSE)</f>
        <v>3</v>
      </c>
      <c r="D198" s="94" t="str" cm="1">
        <f t="array" ref="D198">IF(INDEX(tblAllCourses[[Prerequisite 1]:[Prerequisite 7]],MATCH($A198&amp;"Bus Elec",tblAllCourses[Course Code]&amp;tblAllCourses[Type],0),MATCH(D$3,tblAllCourses[[#Headers],[Prerequisite 1]:[Prerequisite 7]],0))=0,"",INDEX(tblAllCourses[[Prerequisite 1]:[Prerequisite 7]],MATCH($A198&amp;"Bus Elec",tblAllCourses[Course Code]&amp;tblAllCourses[Type],0),MATCH(D$3,tblAllCourses[[#Headers],[Prerequisite 1]:[Prerequisite 7]],0)))</f>
        <v>BRM3211</v>
      </c>
      <c r="E198" s="94" t="str" cm="1">
        <f t="array" ref="E198">IF(INDEX(tblAllCourses[[Prerequisite 1]:[Prerequisite 7]],MATCH($A198&amp;"Bus Elec",tblAllCourses[Course Code]&amp;tblAllCourses[Type],0),MATCH(E$3,tblAllCourses[[#Headers],[Prerequisite 1]:[Prerequisite 7]],0))=0,"",INDEX(tblAllCourses[[Prerequisite 1]:[Prerequisite 7]],MATCH($A198&amp;"Bus Elec",tblAllCourses[Course Code]&amp;tblAllCourses[Type],0),MATCH(E$3,tblAllCourses[[#Headers],[Prerequisite 1]:[Prerequisite 7]],0)))</f>
        <v>BRM4313</v>
      </c>
      <c r="F198" s="94" t="str" cm="1">
        <f t="array" ref="F198">IF(INDEX(tblAllCourses[[Prerequisite 1]:[Prerequisite 7]],MATCH($A198&amp;"Bus Elec",tblAllCourses[Course Code]&amp;tblAllCourses[Type],0),MATCH(F$3,tblAllCourses[[#Headers],[Prerequisite 1]:[Prerequisite 7]],0))=0,"",INDEX(tblAllCourses[[Prerequisite 1]:[Prerequisite 7]],MATCH($A198&amp;"Bus Elec",tblAllCourses[Course Code]&amp;tblAllCourses[Type],0),MATCH(F$3,tblAllCourses[[#Headers],[Prerequisite 1]:[Prerequisite 7]],0)))</f>
        <v/>
      </c>
      <c r="G198" s="94" t="str" cm="1">
        <f t="array" ref="G198">IF(INDEX(tblAllCourses[[Prerequisite 1]:[Prerequisite 7]],MATCH($A198&amp;"Bus Elec",tblAllCourses[Course Code]&amp;tblAllCourses[Type],0),MATCH(G$3,tblAllCourses[[#Headers],[Prerequisite 1]:[Prerequisite 7]],0))=0,"",INDEX(tblAllCourses[[Prerequisite 1]:[Prerequisite 7]],MATCH($A198&amp;"Bus Elec",tblAllCourses[Course Code]&amp;tblAllCourses[Type],0),MATCH(G$3,tblAllCourses[[#Headers],[Prerequisite 1]:[Prerequisite 7]],0)))</f>
        <v/>
      </c>
      <c r="H198" s="94" t="str" cm="1">
        <f t="array" ref="H198">IF(INDEX(tblAllCourses[[Prerequisite 1]:[Prerequisite 7]],MATCH($A198&amp;"Bus Elec",tblAllCourses[Course Code]&amp;tblAllCourses[Type],0),MATCH(H$3,tblAllCourses[[#Headers],[Prerequisite 1]:[Prerequisite 7]],0))=0,"",INDEX(tblAllCourses[[Prerequisite 1]:[Prerequisite 7]],MATCH($A198&amp;"Bus Elec",tblAllCourses[Course Code]&amp;tblAllCourses[Type],0),MATCH(H$3,tblAllCourses[[#Headers],[Prerequisite 1]:[Prerequisite 7]],0)))</f>
        <v/>
      </c>
      <c r="I198" s="94" t="str" cm="1">
        <f t="array" ref="I198">IF(INDEX(tblAllCourses[[Prerequisite 1]:[Prerequisite 7]],MATCH($A198&amp;"Bus Elec",tblAllCourses[Course Code]&amp;tblAllCourses[Type],0),MATCH(I$3,tblAllCourses[[#Headers],[Prerequisite 1]:[Prerequisite 7]],0))=0,"",INDEX(tblAllCourses[[Prerequisite 1]:[Prerequisite 7]],MATCH($A198&amp;"Bus Elec",tblAllCourses[Course Code]&amp;tblAllCourses[Type],0),MATCH(I$3,tblAllCourses[[#Headers],[Prerequisite 1]:[Prerequisite 7]],0)))</f>
        <v/>
      </c>
      <c r="J198" s="94" t="str" cm="1">
        <f t="array" ref="J198">IF(INDEX(tblAllCourses[[Prerequisite 1]:[Prerequisite 7]],MATCH($A198&amp;"Bus Elec",tblAllCourses[Course Code]&amp;tblAllCourses[Type],0),MATCH(J$3,tblAllCourses[[#Headers],[Prerequisite 1]:[Prerequisite 7]],0))=0,"",INDEX(tblAllCourses[[Prerequisite 1]:[Prerequisite 7]],MATCH($A198&amp;"Bus Elec",tblAllCourses[Course Code]&amp;tblAllCourses[Type],0),MATCH(J$3,tblAllCourses[[#Headers],[Prerequisite 1]:[Prerequisite 7]],0)))</f>
        <v/>
      </c>
      <c r="K198" s="110"/>
    </row>
    <row r="199" spans="1:11" ht="15.75" customHeight="1" x14ac:dyDescent="0.5">
      <c r="A199" s="44" t="s">
        <v>622</v>
      </c>
      <c r="B199" s="39" t="s">
        <v>313</v>
      </c>
      <c r="C199" s="45">
        <f>VLOOKUP(A199,tblAllCourses[[Course Code]:[Credits]],3,FALSE)</f>
        <v>3</v>
      </c>
      <c r="D199" s="94" t="str" cm="1">
        <f t="array" ref="D199">IF(INDEX(tblAllCourses[[Prerequisite 1]:[Prerequisite 7]],MATCH($A199&amp;"Bus Elec",tblAllCourses[Course Code]&amp;tblAllCourses[Type],0),MATCH(D$3,tblAllCourses[[#Headers],[Prerequisite 1]:[Prerequisite 7]],0))=0,"",INDEX(tblAllCourses[[Prerequisite 1]:[Prerequisite 7]],MATCH($A199&amp;"Bus Elec",tblAllCourses[Course Code]&amp;tblAllCourses[Type],0),MATCH(D$3,tblAllCourses[[#Headers],[Prerequisite 1]:[Prerequisite 7]],0)))</f>
        <v>Approval-Chair</v>
      </c>
      <c r="E199" s="94" t="str" cm="1">
        <f t="array" ref="E199">IF(INDEX(tblAllCourses[[Prerequisite 1]:[Prerequisite 7]],MATCH($A199&amp;"Bus Elec",tblAllCourses[Course Code]&amp;tblAllCourses[Type],0),MATCH(E$3,tblAllCourses[[#Headers],[Prerequisite 1]:[Prerequisite 7]],0))=0,"",INDEX(tblAllCourses[[Prerequisite 1]:[Prerequisite 7]],MATCH($A199&amp;"Bus Elec",tblAllCourses[Course Code]&amp;tblAllCourses[Type],0),MATCH(E$3,tblAllCourses[[#Headers],[Prerequisite 1]:[Prerequisite 7]],0)))</f>
        <v/>
      </c>
      <c r="F199" s="94" t="str" cm="1">
        <f t="array" ref="F199">IF(INDEX(tblAllCourses[[Prerequisite 1]:[Prerequisite 7]],MATCH($A199&amp;"Bus Elec",tblAllCourses[Course Code]&amp;tblAllCourses[Type],0),MATCH(F$3,tblAllCourses[[#Headers],[Prerequisite 1]:[Prerequisite 7]],0))=0,"",INDEX(tblAllCourses[[Prerequisite 1]:[Prerequisite 7]],MATCH($A199&amp;"Bus Elec",tblAllCourses[Course Code]&amp;tblAllCourses[Type],0),MATCH(F$3,tblAllCourses[[#Headers],[Prerequisite 1]:[Prerequisite 7]],0)))</f>
        <v/>
      </c>
      <c r="G199" s="94" t="str" cm="1">
        <f t="array" ref="G199">IF(INDEX(tblAllCourses[[Prerequisite 1]:[Prerequisite 7]],MATCH($A199&amp;"Bus Elec",tblAllCourses[Course Code]&amp;tblAllCourses[Type],0),MATCH(G$3,tblAllCourses[[#Headers],[Prerequisite 1]:[Prerequisite 7]],0))=0,"",INDEX(tblAllCourses[[Prerequisite 1]:[Prerequisite 7]],MATCH($A199&amp;"Bus Elec",tblAllCourses[Course Code]&amp;tblAllCourses[Type],0),MATCH(G$3,tblAllCourses[[#Headers],[Prerequisite 1]:[Prerequisite 7]],0)))</f>
        <v/>
      </c>
      <c r="H199" s="94" t="str" cm="1">
        <f t="array" ref="H199">IF(INDEX(tblAllCourses[[Prerequisite 1]:[Prerequisite 7]],MATCH($A199&amp;"Bus Elec",tblAllCourses[Course Code]&amp;tblAllCourses[Type],0),MATCH(H$3,tblAllCourses[[#Headers],[Prerequisite 1]:[Prerequisite 7]],0))=0,"",INDEX(tblAllCourses[[Prerequisite 1]:[Prerequisite 7]],MATCH($A199&amp;"Bus Elec",tblAllCourses[Course Code]&amp;tblAllCourses[Type],0),MATCH(H$3,tblAllCourses[[#Headers],[Prerequisite 1]:[Prerequisite 7]],0)))</f>
        <v/>
      </c>
      <c r="I199" s="94" t="str" cm="1">
        <f t="array" ref="I199">IF(INDEX(tblAllCourses[[Prerequisite 1]:[Prerequisite 7]],MATCH($A199&amp;"Bus Elec",tblAllCourses[Course Code]&amp;tblAllCourses[Type],0),MATCH(I$3,tblAllCourses[[#Headers],[Prerequisite 1]:[Prerequisite 7]],0))=0,"",INDEX(tblAllCourses[[Prerequisite 1]:[Prerequisite 7]],MATCH($A199&amp;"Bus Elec",tblAllCourses[Course Code]&amp;tblAllCourses[Type],0),MATCH(I$3,tblAllCourses[[#Headers],[Prerequisite 1]:[Prerequisite 7]],0)))</f>
        <v/>
      </c>
      <c r="J199" s="94" t="str" cm="1">
        <f t="array" ref="J199">IF(INDEX(tblAllCourses[[Prerequisite 1]:[Prerequisite 7]],MATCH($A199&amp;"Bus Elec",tblAllCourses[Course Code]&amp;tblAllCourses[Type],0),MATCH(J$3,tblAllCourses[[#Headers],[Prerequisite 1]:[Prerequisite 7]],0))=0,"",INDEX(tblAllCourses[[Prerequisite 1]:[Prerequisite 7]],MATCH($A199&amp;"Bus Elec",tblAllCourses[Course Code]&amp;tblAllCourses[Type],0),MATCH(J$3,tblAllCourses[[#Headers],[Prerequisite 1]:[Prerequisite 7]],0)))</f>
        <v/>
      </c>
      <c r="K199" s="110"/>
    </row>
    <row r="200" spans="1:11" ht="15.75" customHeight="1" x14ac:dyDescent="0.5">
      <c r="A200" s="44" t="s">
        <v>623</v>
      </c>
      <c r="B200" s="39" t="s">
        <v>314</v>
      </c>
      <c r="C200" s="45">
        <f>VLOOKUP(A200,tblAllCourses[[Course Code]:[Credits]],3,FALSE)</f>
        <v>3</v>
      </c>
      <c r="D200" s="94" t="str" cm="1">
        <f t="array" ref="D200">IF(INDEX(tblAllCourses[[Prerequisite 1]:[Prerequisite 7]],MATCH($A200&amp;"Bus Elec",tblAllCourses[Course Code]&amp;tblAllCourses[Type],0),MATCH(D$3,tblAllCourses[[#Headers],[Prerequisite 1]:[Prerequisite 7]],0))=0,"",INDEX(tblAllCourses[[Prerequisite 1]:[Prerequisite 7]],MATCH($A200&amp;"Bus Elec",tblAllCourses[Course Code]&amp;tblAllCourses[Type],0),MATCH(D$3,tblAllCourses[[#Headers],[Prerequisite 1]:[Prerequisite 7]],0)))</f>
        <v>Approval-Chair</v>
      </c>
      <c r="E200" s="94" t="str" cm="1">
        <f t="array" ref="E200">IF(INDEX(tblAllCourses[[Prerequisite 1]:[Prerequisite 7]],MATCH($A200&amp;"Bus Elec",tblAllCourses[Course Code]&amp;tblAllCourses[Type],0),MATCH(E$3,tblAllCourses[[#Headers],[Prerequisite 1]:[Prerequisite 7]],0))=0,"",INDEX(tblAllCourses[[Prerequisite 1]:[Prerequisite 7]],MATCH($A200&amp;"Bus Elec",tblAllCourses[Course Code]&amp;tblAllCourses[Type],0),MATCH(E$3,tblAllCourses[[#Headers],[Prerequisite 1]:[Prerequisite 7]],0)))</f>
        <v/>
      </c>
      <c r="F200" s="94" t="str" cm="1">
        <f t="array" ref="F200">IF(INDEX(tblAllCourses[[Prerequisite 1]:[Prerequisite 7]],MATCH($A200&amp;"Bus Elec",tblAllCourses[Course Code]&amp;tblAllCourses[Type],0),MATCH(F$3,tblAllCourses[[#Headers],[Prerequisite 1]:[Prerequisite 7]],0))=0,"",INDEX(tblAllCourses[[Prerequisite 1]:[Prerequisite 7]],MATCH($A200&amp;"Bus Elec",tblAllCourses[Course Code]&amp;tblAllCourses[Type],0),MATCH(F$3,tblAllCourses[[#Headers],[Prerequisite 1]:[Prerequisite 7]],0)))</f>
        <v/>
      </c>
      <c r="G200" s="94" t="str" cm="1">
        <f t="array" ref="G200">IF(INDEX(tblAllCourses[[Prerequisite 1]:[Prerequisite 7]],MATCH($A200&amp;"Bus Elec",tblAllCourses[Course Code]&amp;tblAllCourses[Type],0),MATCH(G$3,tblAllCourses[[#Headers],[Prerequisite 1]:[Prerequisite 7]],0))=0,"",INDEX(tblAllCourses[[Prerequisite 1]:[Prerequisite 7]],MATCH($A200&amp;"Bus Elec",tblAllCourses[Course Code]&amp;tblAllCourses[Type],0),MATCH(G$3,tblAllCourses[[#Headers],[Prerequisite 1]:[Prerequisite 7]],0)))</f>
        <v/>
      </c>
      <c r="H200" s="94" t="str" cm="1">
        <f t="array" ref="H200">IF(INDEX(tblAllCourses[[Prerequisite 1]:[Prerequisite 7]],MATCH($A200&amp;"Bus Elec",tblAllCourses[Course Code]&amp;tblAllCourses[Type],0),MATCH(H$3,tblAllCourses[[#Headers],[Prerequisite 1]:[Prerequisite 7]],0))=0,"",INDEX(tblAllCourses[[Prerequisite 1]:[Prerequisite 7]],MATCH($A200&amp;"Bus Elec",tblAllCourses[Course Code]&amp;tblAllCourses[Type],0),MATCH(H$3,tblAllCourses[[#Headers],[Prerequisite 1]:[Prerequisite 7]],0)))</f>
        <v/>
      </c>
      <c r="I200" s="94" t="str" cm="1">
        <f t="array" ref="I200">IF(INDEX(tblAllCourses[[Prerequisite 1]:[Prerequisite 7]],MATCH($A200&amp;"Bus Elec",tblAllCourses[Course Code]&amp;tblAllCourses[Type],0),MATCH(I$3,tblAllCourses[[#Headers],[Prerequisite 1]:[Prerequisite 7]],0))=0,"",INDEX(tblAllCourses[[Prerequisite 1]:[Prerequisite 7]],MATCH($A200&amp;"Bus Elec",tblAllCourses[Course Code]&amp;tblAllCourses[Type],0),MATCH(I$3,tblAllCourses[[#Headers],[Prerequisite 1]:[Prerequisite 7]],0)))</f>
        <v/>
      </c>
      <c r="J200" s="94" t="str" cm="1">
        <f t="array" ref="J200">IF(INDEX(tblAllCourses[[Prerequisite 1]:[Prerequisite 7]],MATCH($A200&amp;"Bus Elec",tblAllCourses[Course Code]&amp;tblAllCourses[Type],0),MATCH(J$3,tblAllCourses[[#Headers],[Prerequisite 1]:[Prerequisite 7]],0))=0,"",INDEX(tblAllCourses[[Prerequisite 1]:[Prerequisite 7]],MATCH($A200&amp;"Bus Elec",tblAllCourses[Course Code]&amp;tblAllCourses[Type],0),MATCH(J$3,tblAllCourses[[#Headers],[Prerequisite 1]:[Prerequisite 7]],0)))</f>
        <v/>
      </c>
      <c r="K200" s="110"/>
    </row>
    <row r="201" spans="1:11" ht="15.75" customHeight="1" x14ac:dyDescent="0.5">
      <c r="A201" s="44" t="s">
        <v>514</v>
      </c>
      <c r="B201" s="39" t="s">
        <v>315</v>
      </c>
      <c r="C201" s="45">
        <f>VLOOKUP(A201,tblAllCourses[[Course Code]:[Credits]],3,FALSE)</f>
        <v>3</v>
      </c>
      <c r="D201" s="94" t="str" cm="1">
        <f t="array" ref="D201">IF(INDEX(tblAllCourses[[Prerequisite 1]:[Prerequisite 7]],MATCH($A201&amp;"Bus Elec",tblAllCourses[Course Code]&amp;tblAllCourses[Type],0),MATCH(D$3,tblAllCourses[[#Headers],[Prerequisite 1]:[Prerequisite 7]],0))=0,"",INDEX(tblAllCourses[[Prerequisite 1]:[Prerequisite 7]],MATCH($A201&amp;"Bus Elec",tblAllCourses[Course Code]&amp;tblAllCourses[Type],0),MATCH(D$3,tblAllCourses[[#Headers],[Prerequisite 1]:[Prerequisite 7]],0)))</f>
        <v>BBA1104</v>
      </c>
      <c r="E201" s="94" t="str" cm="1">
        <f t="array" ref="E201">IF(INDEX(tblAllCourses[[Prerequisite 1]:[Prerequisite 7]],MATCH($A201&amp;"Bus Elec",tblAllCourses[Course Code]&amp;tblAllCourses[Type],0),MATCH(E$3,tblAllCourses[[#Headers],[Prerequisite 1]:[Prerequisite 7]],0))=0,"",INDEX(tblAllCourses[[Prerequisite 1]:[Prerequisite 7]],MATCH($A201&amp;"Bus Elec",tblAllCourses[Course Code]&amp;tblAllCourses[Type],0),MATCH(E$3,tblAllCourses[[#Headers],[Prerequisite 1]:[Prerequisite 7]],0)))</f>
        <v/>
      </c>
      <c r="F201" s="94" t="str" cm="1">
        <f t="array" ref="F201">IF(INDEX(tblAllCourses[[Prerequisite 1]:[Prerequisite 7]],MATCH($A201&amp;"Bus Elec",tblAllCourses[Course Code]&amp;tblAllCourses[Type],0),MATCH(F$3,tblAllCourses[[#Headers],[Prerequisite 1]:[Prerequisite 7]],0))=0,"",INDEX(tblAllCourses[[Prerequisite 1]:[Prerequisite 7]],MATCH($A201&amp;"Bus Elec",tblAllCourses[Course Code]&amp;tblAllCourses[Type],0),MATCH(F$3,tblAllCourses[[#Headers],[Prerequisite 1]:[Prerequisite 7]],0)))</f>
        <v/>
      </c>
      <c r="G201" s="94" t="str" cm="1">
        <f t="array" ref="G201">IF(INDEX(tblAllCourses[[Prerequisite 1]:[Prerequisite 7]],MATCH($A201&amp;"Bus Elec",tblAllCourses[Course Code]&amp;tblAllCourses[Type],0),MATCH(G$3,tblAllCourses[[#Headers],[Prerequisite 1]:[Prerequisite 7]],0))=0,"",INDEX(tblAllCourses[[Prerequisite 1]:[Prerequisite 7]],MATCH($A201&amp;"Bus Elec",tblAllCourses[Course Code]&amp;tblAllCourses[Type],0),MATCH(G$3,tblAllCourses[[#Headers],[Prerequisite 1]:[Prerequisite 7]],0)))</f>
        <v/>
      </c>
      <c r="H201" s="94" t="str" cm="1">
        <f t="array" ref="H201">IF(INDEX(tblAllCourses[[Prerequisite 1]:[Prerequisite 7]],MATCH($A201&amp;"Bus Elec",tblAllCourses[Course Code]&amp;tblAllCourses[Type],0),MATCH(H$3,tblAllCourses[[#Headers],[Prerequisite 1]:[Prerequisite 7]],0))=0,"",INDEX(tblAllCourses[[Prerequisite 1]:[Prerequisite 7]],MATCH($A201&amp;"Bus Elec",tblAllCourses[Course Code]&amp;tblAllCourses[Type],0),MATCH(H$3,tblAllCourses[[#Headers],[Prerequisite 1]:[Prerequisite 7]],0)))</f>
        <v/>
      </c>
      <c r="I201" s="94" t="str" cm="1">
        <f t="array" ref="I201">IF(INDEX(tblAllCourses[[Prerequisite 1]:[Prerequisite 7]],MATCH($A201&amp;"Bus Elec",tblAllCourses[Course Code]&amp;tblAllCourses[Type],0),MATCH(I$3,tblAllCourses[[#Headers],[Prerequisite 1]:[Prerequisite 7]],0))=0,"",INDEX(tblAllCourses[[Prerequisite 1]:[Prerequisite 7]],MATCH($A201&amp;"Bus Elec",tblAllCourses[Course Code]&amp;tblAllCourses[Type],0),MATCH(I$3,tblAllCourses[[#Headers],[Prerequisite 1]:[Prerequisite 7]],0)))</f>
        <v/>
      </c>
      <c r="J201" s="94" t="str" cm="1">
        <f t="array" ref="J201">IF(INDEX(tblAllCourses[[Prerequisite 1]:[Prerequisite 7]],MATCH($A201&amp;"Bus Elec",tblAllCourses[Course Code]&amp;tblAllCourses[Type],0),MATCH(J$3,tblAllCourses[[#Headers],[Prerequisite 1]:[Prerequisite 7]],0))=0,"",INDEX(tblAllCourses[[Prerequisite 1]:[Prerequisite 7]],MATCH($A201&amp;"Bus Elec",tblAllCourses[Course Code]&amp;tblAllCourses[Type],0),MATCH(J$3,tblAllCourses[[#Headers],[Prerequisite 1]:[Prerequisite 7]],0)))</f>
        <v/>
      </c>
      <c r="K201" s="110"/>
    </row>
    <row r="202" spans="1:11" ht="15.75" customHeight="1" x14ac:dyDescent="0.5">
      <c r="A202" s="44" t="s">
        <v>515</v>
      </c>
      <c r="B202" s="39" t="s">
        <v>316</v>
      </c>
      <c r="C202" s="45">
        <f>VLOOKUP(A202,tblAllCourses[[Course Code]:[Credits]],3,FALSE)</f>
        <v>3</v>
      </c>
      <c r="D202" s="94" t="str" cm="1">
        <f t="array" ref="D202">IF(INDEX(tblAllCourses[[Prerequisite 1]:[Prerequisite 7]],MATCH($A202&amp;"Bus Elec",tblAllCourses[Course Code]&amp;tblAllCourses[Type],0),MATCH(D$3,tblAllCourses[[#Headers],[Prerequisite 1]:[Prerequisite 7]],0))=0,"",INDEX(tblAllCourses[[Prerequisite 1]:[Prerequisite 7]],MATCH($A202&amp;"Bus Elec",tblAllCourses[Course Code]&amp;tblAllCourses[Type],0),MATCH(D$3,tblAllCourses[[#Headers],[Prerequisite 1]:[Prerequisite 7]],0)))</f>
        <v>BBA1104</v>
      </c>
      <c r="E202" s="94" t="str" cm="1">
        <f t="array" ref="E202">IF(INDEX(tblAllCourses[[Prerequisite 1]:[Prerequisite 7]],MATCH($A202&amp;"Bus Elec",tblAllCourses[Course Code]&amp;tblAllCourses[Type],0),MATCH(E$3,tblAllCourses[[#Headers],[Prerequisite 1]:[Prerequisite 7]],0))=0,"",INDEX(tblAllCourses[[Prerequisite 1]:[Prerequisite 7]],MATCH($A202&amp;"Bus Elec",tblAllCourses[Course Code]&amp;tblAllCourses[Type],0),MATCH(E$3,tblAllCourses[[#Headers],[Prerequisite 1]:[Prerequisite 7]],0)))</f>
        <v/>
      </c>
      <c r="F202" s="94" t="str" cm="1">
        <f t="array" ref="F202">IF(INDEX(tblAllCourses[[Prerequisite 1]:[Prerequisite 7]],MATCH($A202&amp;"Bus Elec",tblAllCourses[Course Code]&amp;tblAllCourses[Type],0),MATCH(F$3,tblAllCourses[[#Headers],[Prerequisite 1]:[Prerequisite 7]],0))=0,"",INDEX(tblAllCourses[[Prerequisite 1]:[Prerequisite 7]],MATCH($A202&amp;"Bus Elec",tblAllCourses[Course Code]&amp;tblAllCourses[Type],0),MATCH(F$3,tblAllCourses[[#Headers],[Prerequisite 1]:[Prerequisite 7]],0)))</f>
        <v/>
      </c>
      <c r="G202" s="94" t="str" cm="1">
        <f t="array" ref="G202">IF(INDEX(tblAllCourses[[Prerequisite 1]:[Prerequisite 7]],MATCH($A202&amp;"Bus Elec",tblAllCourses[Course Code]&amp;tblAllCourses[Type],0),MATCH(G$3,tblAllCourses[[#Headers],[Prerequisite 1]:[Prerequisite 7]],0))=0,"",INDEX(tblAllCourses[[Prerequisite 1]:[Prerequisite 7]],MATCH($A202&amp;"Bus Elec",tblAllCourses[Course Code]&amp;tblAllCourses[Type],0),MATCH(G$3,tblAllCourses[[#Headers],[Prerequisite 1]:[Prerequisite 7]],0)))</f>
        <v/>
      </c>
      <c r="H202" s="94" t="str" cm="1">
        <f t="array" ref="H202">IF(INDEX(tblAllCourses[[Prerequisite 1]:[Prerequisite 7]],MATCH($A202&amp;"Bus Elec",tblAllCourses[Course Code]&amp;tblAllCourses[Type],0),MATCH(H$3,tblAllCourses[[#Headers],[Prerequisite 1]:[Prerequisite 7]],0))=0,"",INDEX(tblAllCourses[[Prerequisite 1]:[Prerequisite 7]],MATCH($A202&amp;"Bus Elec",tblAllCourses[Course Code]&amp;tblAllCourses[Type],0),MATCH(H$3,tblAllCourses[[#Headers],[Prerequisite 1]:[Prerequisite 7]],0)))</f>
        <v/>
      </c>
      <c r="I202" s="94" t="str" cm="1">
        <f t="array" ref="I202">IF(INDEX(tblAllCourses[[Prerequisite 1]:[Prerequisite 7]],MATCH($A202&amp;"Bus Elec",tblAllCourses[Course Code]&amp;tblAllCourses[Type],0),MATCH(I$3,tblAllCourses[[#Headers],[Prerequisite 1]:[Prerequisite 7]],0))=0,"",INDEX(tblAllCourses[[Prerequisite 1]:[Prerequisite 7]],MATCH($A202&amp;"Bus Elec",tblAllCourses[Course Code]&amp;tblAllCourses[Type],0),MATCH(I$3,tblAllCourses[[#Headers],[Prerequisite 1]:[Prerequisite 7]],0)))</f>
        <v/>
      </c>
      <c r="J202" s="94" t="str" cm="1">
        <f t="array" ref="J202">IF(INDEX(tblAllCourses[[Prerequisite 1]:[Prerequisite 7]],MATCH($A202&amp;"Bus Elec",tblAllCourses[Course Code]&amp;tblAllCourses[Type],0),MATCH(J$3,tblAllCourses[[#Headers],[Prerequisite 1]:[Prerequisite 7]],0))=0,"",INDEX(tblAllCourses[[Prerequisite 1]:[Prerequisite 7]],MATCH($A202&amp;"Bus Elec",tblAllCourses[Course Code]&amp;tblAllCourses[Type],0),MATCH(J$3,tblAllCourses[[#Headers],[Prerequisite 1]:[Prerequisite 7]],0)))</f>
        <v/>
      </c>
      <c r="K202" s="110"/>
    </row>
    <row r="203" spans="1:11" ht="15.75" customHeight="1" x14ac:dyDescent="0.5">
      <c r="A203" s="44" t="s">
        <v>516</v>
      </c>
      <c r="B203" s="39" t="s">
        <v>317</v>
      </c>
      <c r="C203" s="45">
        <f>VLOOKUP(A203,tblAllCourses[[Course Code]:[Credits]],3,FALSE)</f>
        <v>3</v>
      </c>
      <c r="D203" s="94" t="str" cm="1">
        <f t="array" ref="D203">IF(INDEX(tblAllCourses[[Prerequisite 1]:[Prerequisite 7]],MATCH($A203&amp;"Bus Elec",tblAllCourses[Course Code]&amp;tblAllCourses[Type],0),MATCH(D$3,tblAllCourses[[#Headers],[Prerequisite 1]:[Prerequisite 7]],0))=0,"",INDEX(tblAllCourses[[Prerequisite 1]:[Prerequisite 7]],MATCH($A203&amp;"Bus Elec",tblAllCourses[Course Code]&amp;tblAllCourses[Type],0),MATCH(D$3,tblAllCourses[[#Headers],[Prerequisite 1]:[Prerequisite 7]],0)))</f>
        <v>BMK3305</v>
      </c>
      <c r="E203" s="94" t="str" cm="1">
        <f t="array" ref="E203">IF(INDEX(tblAllCourses[[Prerequisite 1]:[Prerequisite 7]],MATCH($A203&amp;"Bus Elec",tblAllCourses[Course Code]&amp;tblAllCourses[Type],0),MATCH(E$3,tblAllCourses[[#Headers],[Prerequisite 1]:[Prerequisite 7]],0))=0,"",INDEX(tblAllCourses[[Prerequisite 1]:[Prerequisite 7]],MATCH($A203&amp;"Bus Elec",tblAllCourses[Course Code]&amp;tblAllCourses[Type],0),MATCH(E$3,tblAllCourses[[#Headers],[Prerequisite 1]:[Prerequisite 7]],0)))</f>
        <v/>
      </c>
      <c r="F203" s="94" t="str" cm="1">
        <f t="array" ref="F203">IF(INDEX(tblAllCourses[[Prerequisite 1]:[Prerequisite 7]],MATCH($A203&amp;"Bus Elec",tblAllCourses[Course Code]&amp;tblAllCourses[Type],0),MATCH(F$3,tblAllCourses[[#Headers],[Prerequisite 1]:[Prerequisite 7]],0))=0,"",INDEX(tblAllCourses[[Prerequisite 1]:[Prerequisite 7]],MATCH($A203&amp;"Bus Elec",tblAllCourses[Course Code]&amp;tblAllCourses[Type],0),MATCH(F$3,tblAllCourses[[#Headers],[Prerequisite 1]:[Prerequisite 7]],0)))</f>
        <v/>
      </c>
      <c r="G203" s="94" t="str" cm="1">
        <f t="array" ref="G203">IF(INDEX(tblAllCourses[[Prerequisite 1]:[Prerequisite 7]],MATCH($A203&amp;"Bus Elec",tblAllCourses[Course Code]&amp;tblAllCourses[Type],0),MATCH(G$3,tblAllCourses[[#Headers],[Prerequisite 1]:[Prerequisite 7]],0))=0,"",INDEX(tblAllCourses[[Prerequisite 1]:[Prerequisite 7]],MATCH($A203&amp;"Bus Elec",tblAllCourses[Course Code]&amp;tblAllCourses[Type],0),MATCH(G$3,tblAllCourses[[#Headers],[Prerequisite 1]:[Prerequisite 7]],0)))</f>
        <v/>
      </c>
      <c r="H203" s="94" t="str" cm="1">
        <f t="array" ref="H203">IF(INDEX(tblAllCourses[[Prerequisite 1]:[Prerequisite 7]],MATCH($A203&amp;"Bus Elec",tblAllCourses[Course Code]&amp;tblAllCourses[Type],0),MATCH(H$3,tblAllCourses[[#Headers],[Prerequisite 1]:[Prerequisite 7]],0))=0,"",INDEX(tblAllCourses[[Prerequisite 1]:[Prerequisite 7]],MATCH($A203&amp;"Bus Elec",tblAllCourses[Course Code]&amp;tblAllCourses[Type],0),MATCH(H$3,tblAllCourses[[#Headers],[Prerequisite 1]:[Prerequisite 7]],0)))</f>
        <v/>
      </c>
      <c r="I203" s="94" t="str" cm="1">
        <f t="array" ref="I203">IF(INDEX(tblAllCourses[[Prerequisite 1]:[Prerequisite 7]],MATCH($A203&amp;"Bus Elec",tblAllCourses[Course Code]&amp;tblAllCourses[Type],0),MATCH(I$3,tblAllCourses[[#Headers],[Prerequisite 1]:[Prerequisite 7]],0))=0,"",INDEX(tblAllCourses[[Prerequisite 1]:[Prerequisite 7]],MATCH($A203&amp;"Bus Elec",tblAllCourses[Course Code]&amp;tblAllCourses[Type],0),MATCH(I$3,tblAllCourses[[#Headers],[Prerequisite 1]:[Prerequisite 7]],0)))</f>
        <v/>
      </c>
      <c r="J203" s="94" t="str" cm="1">
        <f t="array" ref="J203">IF(INDEX(tblAllCourses[[Prerequisite 1]:[Prerequisite 7]],MATCH($A203&amp;"Bus Elec",tblAllCourses[Course Code]&amp;tblAllCourses[Type],0),MATCH(J$3,tblAllCourses[[#Headers],[Prerequisite 1]:[Prerequisite 7]],0))=0,"",INDEX(tblAllCourses[[Prerequisite 1]:[Prerequisite 7]],MATCH($A203&amp;"Bus Elec",tblAllCourses[Course Code]&amp;tblAllCourses[Type],0),MATCH(J$3,tblAllCourses[[#Headers],[Prerequisite 1]:[Prerequisite 7]],0)))</f>
        <v/>
      </c>
      <c r="K203" s="110"/>
    </row>
    <row r="204" spans="1:11" ht="15.75" customHeight="1" x14ac:dyDescent="0.5">
      <c r="A204" s="44" t="s">
        <v>517</v>
      </c>
      <c r="B204" s="39" t="s">
        <v>318</v>
      </c>
      <c r="C204" s="45">
        <f>VLOOKUP(A204,tblAllCourses[[Course Code]:[Credits]],3,FALSE)</f>
        <v>3</v>
      </c>
      <c r="D204" s="94" t="str" cm="1">
        <f t="array" ref="D204">IF(INDEX(tblAllCourses[[Prerequisite 1]:[Prerequisite 7]],MATCH($A204&amp;"Bus Elec",tblAllCourses[Course Code]&amp;tblAllCourses[Type],0),MATCH(D$3,tblAllCourses[[#Headers],[Prerequisite 1]:[Prerequisite 7]],0))=0,"",INDEX(tblAllCourses[[Prerequisite 1]:[Prerequisite 7]],MATCH($A204&amp;"Bus Elec",tblAllCourses[Course Code]&amp;tblAllCourses[Type],0),MATCH(D$3,tblAllCourses[[#Headers],[Prerequisite 1]:[Prerequisite 7]],0)))</f>
        <v>BMK3202</v>
      </c>
      <c r="E204" s="94" t="str" cm="1">
        <f t="array" ref="E204">IF(INDEX(tblAllCourses[[Prerequisite 1]:[Prerequisite 7]],MATCH($A204&amp;"Bus Elec",tblAllCourses[Course Code]&amp;tblAllCourses[Type],0),MATCH(E$3,tblAllCourses[[#Headers],[Prerequisite 1]:[Prerequisite 7]],0))=0,"",INDEX(tblAllCourses[[Prerequisite 1]:[Prerequisite 7]],MATCH($A204&amp;"Bus Elec",tblAllCourses[Course Code]&amp;tblAllCourses[Type],0),MATCH(E$3,tblAllCourses[[#Headers],[Prerequisite 1]:[Prerequisite 7]],0)))</f>
        <v/>
      </c>
      <c r="F204" s="94" t="str" cm="1">
        <f t="array" ref="F204">IF(INDEX(tblAllCourses[[Prerequisite 1]:[Prerequisite 7]],MATCH($A204&amp;"Bus Elec",tblAllCourses[Course Code]&amp;tblAllCourses[Type],0),MATCH(F$3,tblAllCourses[[#Headers],[Prerequisite 1]:[Prerequisite 7]],0))=0,"",INDEX(tblAllCourses[[Prerequisite 1]:[Prerequisite 7]],MATCH($A204&amp;"Bus Elec",tblAllCourses[Course Code]&amp;tblAllCourses[Type],0),MATCH(F$3,tblAllCourses[[#Headers],[Prerequisite 1]:[Prerequisite 7]],0)))</f>
        <v/>
      </c>
      <c r="G204" s="94" t="str" cm="1">
        <f t="array" ref="G204">IF(INDEX(tblAllCourses[[Prerequisite 1]:[Prerequisite 7]],MATCH($A204&amp;"Bus Elec",tblAllCourses[Course Code]&amp;tblAllCourses[Type],0),MATCH(G$3,tblAllCourses[[#Headers],[Prerequisite 1]:[Prerequisite 7]],0))=0,"",INDEX(tblAllCourses[[Prerequisite 1]:[Prerequisite 7]],MATCH($A204&amp;"Bus Elec",tblAllCourses[Course Code]&amp;tblAllCourses[Type],0),MATCH(G$3,tblAllCourses[[#Headers],[Prerequisite 1]:[Prerequisite 7]],0)))</f>
        <v/>
      </c>
      <c r="H204" s="94" t="str" cm="1">
        <f t="array" ref="H204">IF(INDEX(tblAllCourses[[Prerequisite 1]:[Prerequisite 7]],MATCH($A204&amp;"Bus Elec",tblAllCourses[Course Code]&amp;tblAllCourses[Type],0),MATCH(H$3,tblAllCourses[[#Headers],[Prerequisite 1]:[Prerequisite 7]],0))=0,"",INDEX(tblAllCourses[[Prerequisite 1]:[Prerequisite 7]],MATCH($A204&amp;"Bus Elec",tblAllCourses[Course Code]&amp;tblAllCourses[Type],0),MATCH(H$3,tblAllCourses[[#Headers],[Prerequisite 1]:[Prerequisite 7]],0)))</f>
        <v/>
      </c>
      <c r="I204" s="94" t="str" cm="1">
        <f t="array" ref="I204">IF(INDEX(tblAllCourses[[Prerequisite 1]:[Prerequisite 7]],MATCH($A204&amp;"Bus Elec",tblAllCourses[Course Code]&amp;tblAllCourses[Type],0),MATCH(I$3,tblAllCourses[[#Headers],[Prerequisite 1]:[Prerequisite 7]],0))=0,"",INDEX(tblAllCourses[[Prerequisite 1]:[Prerequisite 7]],MATCH($A204&amp;"Bus Elec",tblAllCourses[Course Code]&amp;tblAllCourses[Type],0),MATCH(I$3,tblAllCourses[[#Headers],[Prerequisite 1]:[Prerequisite 7]],0)))</f>
        <v/>
      </c>
      <c r="J204" s="94" t="str" cm="1">
        <f t="array" ref="J204">IF(INDEX(tblAllCourses[[Prerequisite 1]:[Prerequisite 7]],MATCH($A204&amp;"Bus Elec",tblAllCourses[Course Code]&amp;tblAllCourses[Type],0),MATCH(J$3,tblAllCourses[[#Headers],[Prerequisite 1]:[Prerequisite 7]],0))=0,"",INDEX(tblAllCourses[[Prerequisite 1]:[Prerequisite 7]],MATCH($A204&amp;"Bus Elec",tblAllCourses[Course Code]&amp;tblAllCourses[Type],0),MATCH(J$3,tblAllCourses[[#Headers],[Prerequisite 1]:[Prerequisite 7]],0)))</f>
        <v/>
      </c>
      <c r="K204" s="110"/>
    </row>
    <row r="205" spans="1:11" ht="15.75" customHeight="1" x14ac:dyDescent="0.5">
      <c r="A205" s="44" t="s">
        <v>518</v>
      </c>
      <c r="B205" s="39" t="s">
        <v>319</v>
      </c>
      <c r="C205" s="45">
        <f>VLOOKUP(A205,tblAllCourses[[Course Code]:[Credits]],3,FALSE)</f>
        <v>3</v>
      </c>
      <c r="D205" s="94" t="str" cm="1">
        <f t="array" ref="D205">IF(INDEX(tblAllCourses[[Prerequisite 1]:[Prerequisite 7]],MATCH($A205&amp;"Bus Elec",tblAllCourses[Course Code]&amp;tblAllCourses[Type],0),MATCH(D$3,tblAllCourses[[#Headers],[Prerequisite 1]:[Prerequisite 7]],0))=0,"",INDEX(tblAllCourses[[Prerequisite 1]:[Prerequisite 7]],MATCH($A205&amp;"Bus Elec",tblAllCourses[Course Code]&amp;tblAllCourses[Type],0),MATCH(D$3,tblAllCourses[[#Headers],[Prerequisite 1]:[Prerequisite 7]],0)))</f>
        <v>BMK3202</v>
      </c>
      <c r="E205" s="94" t="str" cm="1">
        <f t="array" ref="E205">IF(INDEX(tblAllCourses[[Prerequisite 1]:[Prerequisite 7]],MATCH($A205&amp;"Bus Elec",tblAllCourses[Course Code]&amp;tblAllCourses[Type],0),MATCH(E$3,tblAllCourses[[#Headers],[Prerequisite 1]:[Prerequisite 7]],0))=0,"",INDEX(tblAllCourses[[Prerequisite 1]:[Prerequisite 7]],MATCH($A205&amp;"Bus Elec",tblAllCourses[Course Code]&amp;tblAllCourses[Type],0),MATCH(E$3,tblAllCourses[[#Headers],[Prerequisite 1]:[Prerequisite 7]],0)))</f>
        <v/>
      </c>
      <c r="F205" s="94" t="str" cm="1">
        <f t="array" ref="F205">IF(INDEX(tblAllCourses[[Prerequisite 1]:[Prerequisite 7]],MATCH($A205&amp;"Bus Elec",tblAllCourses[Course Code]&amp;tblAllCourses[Type],0),MATCH(F$3,tblAllCourses[[#Headers],[Prerequisite 1]:[Prerequisite 7]],0))=0,"",INDEX(tblAllCourses[[Prerequisite 1]:[Prerequisite 7]],MATCH($A205&amp;"Bus Elec",tblAllCourses[Course Code]&amp;tblAllCourses[Type],0),MATCH(F$3,tblAllCourses[[#Headers],[Prerequisite 1]:[Prerequisite 7]],0)))</f>
        <v/>
      </c>
      <c r="G205" s="94" t="str" cm="1">
        <f t="array" ref="G205">IF(INDEX(tblAllCourses[[Prerequisite 1]:[Prerequisite 7]],MATCH($A205&amp;"Bus Elec",tblAllCourses[Course Code]&amp;tblAllCourses[Type],0),MATCH(G$3,tblAllCourses[[#Headers],[Prerequisite 1]:[Prerequisite 7]],0))=0,"",INDEX(tblAllCourses[[Prerequisite 1]:[Prerequisite 7]],MATCH($A205&amp;"Bus Elec",tblAllCourses[Course Code]&amp;tblAllCourses[Type],0),MATCH(G$3,tblAllCourses[[#Headers],[Prerequisite 1]:[Prerequisite 7]],0)))</f>
        <v/>
      </c>
      <c r="H205" s="94" t="str" cm="1">
        <f t="array" ref="H205">IF(INDEX(tblAllCourses[[Prerequisite 1]:[Prerequisite 7]],MATCH($A205&amp;"Bus Elec",tblAllCourses[Course Code]&amp;tblAllCourses[Type],0),MATCH(H$3,tblAllCourses[[#Headers],[Prerequisite 1]:[Prerequisite 7]],0))=0,"",INDEX(tblAllCourses[[Prerequisite 1]:[Prerequisite 7]],MATCH($A205&amp;"Bus Elec",tblAllCourses[Course Code]&amp;tblAllCourses[Type],0),MATCH(H$3,tblAllCourses[[#Headers],[Prerequisite 1]:[Prerequisite 7]],0)))</f>
        <v/>
      </c>
      <c r="I205" s="94" t="str" cm="1">
        <f t="array" ref="I205">IF(INDEX(tblAllCourses[[Prerequisite 1]:[Prerequisite 7]],MATCH($A205&amp;"Bus Elec",tblAllCourses[Course Code]&amp;tblAllCourses[Type],0),MATCH(I$3,tblAllCourses[[#Headers],[Prerequisite 1]:[Prerequisite 7]],0))=0,"",INDEX(tblAllCourses[[Prerequisite 1]:[Prerequisite 7]],MATCH($A205&amp;"Bus Elec",tblAllCourses[Course Code]&amp;tblAllCourses[Type],0),MATCH(I$3,tblAllCourses[[#Headers],[Prerequisite 1]:[Prerequisite 7]],0)))</f>
        <v/>
      </c>
      <c r="J205" s="94" t="str" cm="1">
        <f t="array" ref="J205">IF(INDEX(tblAllCourses[[Prerequisite 1]:[Prerequisite 7]],MATCH($A205&amp;"Bus Elec",tblAllCourses[Course Code]&amp;tblAllCourses[Type],0),MATCH(J$3,tblAllCourses[[#Headers],[Prerequisite 1]:[Prerequisite 7]],0))=0,"",INDEX(tblAllCourses[[Prerequisite 1]:[Prerequisite 7]],MATCH($A205&amp;"Bus Elec",tblAllCourses[Course Code]&amp;tblAllCourses[Type],0),MATCH(J$3,tblAllCourses[[#Headers],[Prerequisite 1]:[Prerequisite 7]],0)))</f>
        <v/>
      </c>
      <c r="K205" s="110"/>
    </row>
    <row r="206" spans="1:11" ht="15.75" customHeight="1" x14ac:dyDescent="0.5">
      <c r="A206" s="44" t="s">
        <v>519</v>
      </c>
      <c r="B206" s="39" t="s">
        <v>320</v>
      </c>
      <c r="C206" s="45">
        <f>VLOOKUP(A206,tblAllCourses[[Course Code]:[Credits]],3,FALSE)</f>
        <v>3</v>
      </c>
      <c r="D206" s="94" t="str" cm="1">
        <f t="array" ref="D206">IF(INDEX(tblAllCourses[[Prerequisite 1]:[Prerequisite 7]],MATCH($A206&amp;"Bus Elec",tblAllCourses[Course Code]&amp;tblAllCourses[Type],0),MATCH(D$3,tblAllCourses[[#Headers],[Prerequisite 1]:[Prerequisite 7]],0))=0,"",INDEX(tblAllCourses[[Prerequisite 1]:[Prerequisite 7]],MATCH($A206&amp;"Bus Elec",tblAllCourses[Course Code]&amp;tblAllCourses[Type],0),MATCH(D$3,tblAllCourses[[#Headers],[Prerequisite 1]:[Prerequisite 7]],0)))</f>
        <v>BBA1104</v>
      </c>
      <c r="E206" s="94" t="str" cm="1">
        <f t="array" ref="E206">IF(INDEX(tblAllCourses[[Prerequisite 1]:[Prerequisite 7]],MATCH($A206&amp;"Bus Elec",tblAllCourses[Course Code]&amp;tblAllCourses[Type],0),MATCH(E$3,tblAllCourses[[#Headers],[Prerequisite 1]:[Prerequisite 7]],0))=0,"",INDEX(tblAllCourses[[Prerequisite 1]:[Prerequisite 7]],MATCH($A206&amp;"Bus Elec",tblAllCourses[Course Code]&amp;tblAllCourses[Type],0),MATCH(E$3,tblAllCourses[[#Headers],[Prerequisite 1]:[Prerequisite 7]],0)))</f>
        <v/>
      </c>
      <c r="F206" s="94" t="str" cm="1">
        <f t="array" ref="F206">IF(INDEX(tblAllCourses[[Prerequisite 1]:[Prerequisite 7]],MATCH($A206&amp;"Bus Elec",tblAllCourses[Course Code]&amp;tblAllCourses[Type],0),MATCH(F$3,tblAllCourses[[#Headers],[Prerequisite 1]:[Prerequisite 7]],0))=0,"",INDEX(tblAllCourses[[Prerequisite 1]:[Prerequisite 7]],MATCH($A206&amp;"Bus Elec",tblAllCourses[Course Code]&amp;tblAllCourses[Type],0),MATCH(F$3,tblAllCourses[[#Headers],[Prerequisite 1]:[Prerequisite 7]],0)))</f>
        <v/>
      </c>
      <c r="G206" s="94" t="str" cm="1">
        <f t="array" ref="G206">IF(INDEX(tblAllCourses[[Prerequisite 1]:[Prerequisite 7]],MATCH($A206&amp;"Bus Elec",tblAllCourses[Course Code]&amp;tblAllCourses[Type],0),MATCH(G$3,tblAllCourses[[#Headers],[Prerequisite 1]:[Prerequisite 7]],0))=0,"",INDEX(tblAllCourses[[Prerequisite 1]:[Prerequisite 7]],MATCH($A206&amp;"Bus Elec",tblAllCourses[Course Code]&amp;tblAllCourses[Type],0),MATCH(G$3,tblAllCourses[[#Headers],[Prerequisite 1]:[Prerequisite 7]],0)))</f>
        <v/>
      </c>
      <c r="H206" s="94" t="str" cm="1">
        <f t="array" ref="H206">IF(INDEX(tblAllCourses[[Prerequisite 1]:[Prerequisite 7]],MATCH($A206&amp;"Bus Elec",tblAllCourses[Course Code]&amp;tblAllCourses[Type],0),MATCH(H$3,tblAllCourses[[#Headers],[Prerequisite 1]:[Prerequisite 7]],0))=0,"",INDEX(tblAllCourses[[Prerequisite 1]:[Prerequisite 7]],MATCH($A206&amp;"Bus Elec",tblAllCourses[Course Code]&amp;tblAllCourses[Type],0),MATCH(H$3,tblAllCourses[[#Headers],[Prerequisite 1]:[Prerequisite 7]],0)))</f>
        <v/>
      </c>
      <c r="I206" s="94" t="str" cm="1">
        <f t="array" ref="I206">IF(INDEX(tblAllCourses[[Prerequisite 1]:[Prerequisite 7]],MATCH($A206&amp;"Bus Elec",tblAllCourses[Course Code]&amp;tblAllCourses[Type],0),MATCH(I$3,tblAllCourses[[#Headers],[Prerequisite 1]:[Prerequisite 7]],0))=0,"",INDEX(tblAllCourses[[Prerequisite 1]:[Prerequisite 7]],MATCH($A206&amp;"Bus Elec",tblAllCourses[Course Code]&amp;tblAllCourses[Type],0),MATCH(I$3,tblAllCourses[[#Headers],[Prerequisite 1]:[Prerequisite 7]],0)))</f>
        <v/>
      </c>
      <c r="J206" s="94" t="str" cm="1">
        <f t="array" ref="J206">IF(INDEX(tblAllCourses[[Prerequisite 1]:[Prerequisite 7]],MATCH($A206&amp;"Bus Elec",tblAllCourses[Course Code]&amp;tblAllCourses[Type],0),MATCH(J$3,tblAllCourses[[#Headers],[Prerequisite 1]:[Prerequisite 7]],0))=0,"",INDEX(tblAllCourses[[Prerequisite 1]:[Prerequisite 7]],MATCH($A206&amp;"Bus Elec",tblAllCourses[Course Code]&amp;tblAllCourses[Type],0),MATCH(J$3,tblAllCourses[[#Headers],[Prerequisite 1]:[Prerequisite 7]],0)))</f>
        <v/>
      </c>
      <c r="K206" s="110"/>
    </row>
    <row r="207" spans="1:11" ht="15.75" customHeight="1" x14ac:dyDescent="0.5">
      <c r="A207" s="44" t="s">
        <v>520</v>
      </c>
      <c r="B207" s="39" t="s">
        <v>321</v>
      </c>
      <c r="C207" s="45">
        <f>VLOOKUP(A207,tblAllCourses[[Course Code]:[Credits]],3,FALSE)</f>
        <v>3</v>
      </c>
      <c r="D207" s="94" t="str" cm="1">
        <f t="array" ref="D207">IF(INDEX(tblAllCourses[[Prerequisite 1]:[Prerequisite 7]],MATCH($A207&amp;"Bus Elec",tblAllCourses[Course Code]&amp;tblAllCourses[Type],0),MATCH(D$3,tblAllCourses[[#Headers],[Prerequisite 1]:[Prerequisite 7]],0))=0,"",INDEX(tblAllCourses[[Prerequisite 1]:[Prerequisite 7]],MATCH($A207&amp;"Bus Elec",tblAllCourses[Course Code]&amp;tblAllCourses[Type],0),MATCH(D$3,tblAllCourses[[#Headers],[Prerequisite 1]:[Prerequisite 7]],0)))</f>
        <v>BBA1104</v>
      </c>
      <c r="E207" s="94" t="str" cm="1">
        <f t="array" ref="E207">IF(INDEX(tblAllCourses[[Prerequisite 1]:[Prerequisite 7]],MATCH($A207&amp;"Bus Elec",tblAllCourses[Course Code]&amp;tblAllCourses[Type],0),MATCH(E$3,tblAllCourses[[#Headers],[Prerequisite 1]:[Prerequisite 7]],0))=0,"",INDEX(tblAllCourses[[Prerequisite 1]:[Prerequisite 7]],MATCH($A207&amp;"Bus Elec",tblAllCourses[Course Code]&amp;tblAllCourses[Type],0),MATCH(E$3,tblAllCourses[[#Headers],[Prerequisite 1]:[Prerequisite 7]],0)))</f>
        <v/>
      </c>
      <c r="F207" s="94" t="str" cm="1">
        <f t="array" ref="F207">IF(INDEX(tblAllCourses[[Prerequisite 1]:[Prerequisite 7]],MATCH($A207&amp;"Bus Elec",tblAllCourses[Course Code]&amp;tblAllCourses[Type],0),MATCH(F$3,tblAllCourses[[#Headers],[Prerequisite 1]:[Prerequisite 7]],0))=0,"",INDEX(tblAllCourses[[Prerequisite 1]:[Prerequisite 7]],MATCH($A207&amp;"Bus Elec",tblAllCourses[Course Code]&amp;tblAllCourses[Type],0),MATCH(F$3,tblAllCourses[[#Headers],[Prerequisite 1]:[Prerequisite 7]],0)))</f>
        <v/>
      </c>
      <c r="G207" s="94" t="str" cm="1">
        <f t="array" ref="G207">IF(INDEX(tblAllCourses[[Prerequisite 1]:[Prerequisite 7]],MATCH($A207&amp;"Bus Elec",tblAllCourses[Course Code]&amp;tblAllCourses[Type],0),MATCH(G$3,tblAllCourses[[#Headers],[Prerequisite 1]:[Prerequisite 7]],0))=0,"",INDEX(tblAllCourses[[Prerequisite 1]:[Prerequisite 7]],MATCH($A207&amp;"Bus Elec",tblAllCourses[Course Code]&amp;tblAllCourses[Type],0),MATCH(G$3,tblAllCourses[[#Headers],[Prerequisite 1]:[Prerequisite 7]],0)))</f>
        <v/>
      </c>
      <c r="H207" s="94" t="str" cm="1">
        <f t="array" ref="H207">IF(INDEX(tblAllCourses[[Prerequisite 1]:[Prerequisite 7]],MATCH($A207&amp;"Bus Elec",tblAllCourses[Course Code]&amp;tblAllCourses[Type],0),MATCH(H$3,tblAllCourses[[#Headers],[Prerequisite 1]:[Prerequisite 7]],0))=0,"",INDEX(tblAllCourses[[Prerequisite 1]:[Prerequisite 7]],MATCH($A207&amp;"Bus Elec",tblAllCourses[Course Code]&amp;tblAllCourses[Type],0),MATCH(H$3,tblAllCourses[[#Headers],[Prerequisite 1]:[Prerequisite 7]],0)))</f>
        <v/>
      </c>
      <c r="I207" s="94" t="str" cm="1">
        <f t="array" ref="I207">IF(INDEX(tblAllCourses[[Prerequisite 1]:[Prerequisite 7]],MATCH($A207&amp;"Bus Elec",tblAllCourses[Course Code]&amp;tblAllCourses[Type],0),MATCH(I$3,tblAllCourses[[#Headers],[Prerequisite 1]:[Prerequisite 7]],0))=0,"",INDEX(tblAllCourses[[Prerequisite 1]:[Prerequisite 7]],MATCH($A207&amp;"Bus Elec",tblAllCourses[Course Code]&amp;tblAllCourses[Type],0),MATCH(I$3,tblAllCourses[[#Headers],[Prerequisite 1]:[Prerequisite 7]],0)))</f>
        <v/>
      </c>
      <c r="J207" s="94" t="str" cm="1">
        <f t="array" ref="J207">IF(INDEX(tblAllCourses[[Prerequisite 1]:[Prerequisite 7]],MATCH($A207&amp;"Bus Elec",tblAllCourses[Course Code]&amp;tblAllCourses[Type],0),MATCH(J$3,tblAllCourses[[#Headers],[Prerequisite 1]:[Prerequisite 7]],0))=0,"",INDEX(tblAllCourses[[Prerequisite 1]:[Prerequisite 7]],MATCH($A207&amp;"Bus Elec",tblAllCourses[Course Code]&amp;tblAllCourses[Type],0),MATCH(J$3,tblAllCourses[[#Headers],[Prerequisite 1]:[Prerequisite 7]],0)))</f>
        <v/>
      </c>
      <c r="K207" s="110"/>
    </row>
    <row r="208" spans="1:11" ht="15.75" customHeight="1" x14ac:dyDescent="0.5">
      <c r="A208" s="44" t="s">
        <v>521</v>
      </c>
      <c r="B208" s="39" t="s">
        <v>322</v>
      </c>
      <c r="C208" s="45">
        <f>VLOOKUP(A208,tblAllCourses[[Course Code]:[Credits]],3,FALSE)</f>
        <v>3</v>
      </c>
      <c r="D208" s="94" t="str" cm="1">
        <f t="array" ref="D208">IF(INDEX(tblAllCourses[[Prerequisite 1]:[Prerequisite 7]],MATCH($A208&amp;"Bus Elec",tblAllCourses[Course Code]&amp;tblAllCourses[Type],0),MATCH(D$3,tblAllCourses[[#Headers],[Prerequisite 1]:[Prerequisite 7]],0))=0,"",INDEX(tblAllCourses[[Prerequisite 1]:[Prerequisite 7]],MATCH($A208&amp;"Bus Elec",tblAllCourses[Course Code]&amp;tblAllCourses[Type],0),MATCH(D$3,tblAllCourses[[#Headers],[Prerequisite 1]:[Prerequisite 7]],0)))</f>
        <v>BBA1104</v>
      </c>
      <c r="E208" s="94" t="str" cm="1">
        <f t="array" ref="E208">IF(INDEX(tblAllCourses[[Prerequisite 1]:[Prerequisite 7]],MATCH($A208&amp;"Bus Elec",tblAllCourses[Course Code]&amp;tblAllCourses[Type],0),MATCH(E$3,tblAllCourses[[#Headers],[Prerequisite 1]:[Prerequisite 7]],0))=0,"",INDEX(tblAllCourses[[Prerequisite 1]:[Prerequisite 7]],MATCH($A208&amp;"Bus Elec",tblAllCourses[Course Code]&amp;tblAllCourses[Type],0),MATCH(E$3,tblAllCourses[[#Headers],[Prerequisite 1]:[Prerequisite 7]],0)))</f>
        <v/>
      </c>
      <c r="F208" s="94" t="str" cm="1">
        <f t="array" ref="F208">IF(INDEX(tblAllCourses[[Prerequisite 1]:[Prerequisite 7]],MATCH($A208&amp;"Bus Elec",tblAllCourses[Course Code]&amp;tblAllCourses[Type],0),MATCH(F$3,tblAllCourses[[#Headers],[Prerequisite 1]:[Prerequisite 7]],0))=0,"",INDEX(tblAllCourses[[Prerequisite 1]:[Prerequisite 7]],MATCH($A208&amp;"Bus Elec",tblAllCourses[Course Code]&amp;tblAllCourses[Type],0),MATCH(F$3,tblAllCourses[[#Headers],[Prerequisite 1]:[Prerequisite 7]],0)))</f>
        <v/>
      </c>
      <c r="G208" s="94" t="str" cm="1">
        <f t="array" ref="G208">IF(INDEX(tblAllCourses[[Prerequisite 1]:[Prerequisite 7]],MATCH($A208&amp;"Bus Elec",tblAllCourses[Course Code]&amp;tblAllCourses[Type],0),MATCH(G$3,tblAllCourses[[#Headers],[Prerequisite 1]:[Prerequisite 7]],0))=0,"",INDEX(tblAllCourses[[Prerequisite 1]:[Prerequisite 7]],MATCH($A208&amp;"Bus Elec",tblAllCourses[Course Code]&amp;tblAllCourses[Type],0),MATCH(G$3,tblAllCourses[[#Headers],[Prerequisite 1]:[Prerequisite 7]],0)))</f>
        <v/>
      </c>
      <c r="H208" s="94" t="str" cm="1">
        <f t="array" ref="H208">IF(INDEX(tblAllCourses[[Prerequisite 1]:[Prerequisite 7]],MATCH($A208&amp;"Bus Elec",tblAllCourses[Course Code]&amp;tblAllCourses[Type],0),MATCH(H$3,tblAllCourses[[#Headers],[Prerequisite 1]:[Prerequisite 7]],0))=0,"",INDEX(tblAllCourses[[Prerequisite 1]:[Prerequisite 7]],MATCH($A208&amp;"Bus Elec",tblAllCourses[Course Code]&amp;tblAllCourses[Type],0),MATCH(H$3,tblAllCourses[[#Headers],[Prerequisite 1]:[Prerequisite 7]],0)))</f>
        <v/>
      </c>
      <c r="I208" s="94" t="str" cm="1">
        <f t="array" ref="I208">IF(INDEX(tblAllCourses[[Prerequisite 1]:[Prerequisite 7]],MATCH($A208&amp;"Bus Elec",tblAllCourses[Course Code]&amp;tblAllCourses[Type],0),MATCH(I$3,tblAllCourses[[#Headers],[Prerequisite 1]:[Prerequisite 7]],0))=0,"",INDEX(tblAllCourses[[Prerequisite 1]:[Prerequisite 7]],MATCH($A208&amp;"Bus Elec",tblAllCourses[Course Code]&amp;tblAllCourses[Type],0),MATCH(I$3,tblAllCourses[[#Headers],[Prerequisite 1]:[Prerequisite 7]],0)))</f>
        <v/>
      </c>
      <c r="J208" s="94" t="str" cm="1">
        <f t="array" ref="J208">IF(INDEX(tblAllCourses[[Prerequisite 1]:[Prerequisite 7]],MATCH($A208&amp;"Bus Elec",tblAllCourses[Course Code]&amp;tblAllCourses[Type],0),MATCH(J$3,tblAllCourses[[#Headers],[Prerequisite 1]:[Prerequisite 7]],0))=0,"",INDEX(tblAllCourses[[Prerequisite 1]:[Prerequisite 7]],MATCH($A208&amp;"Bus Elec",tblAllCourses[Course Code]&amp;tblAllCourses[Type],0),MATCH(J$3,tblAllCourses[[#Headers],[Prerequisite 1]:[Prerequisite 7]],0)))</f>
        <v/>
      </c>
      <c r="K208" s="110"/>
    </row>
    <row r="209" spans="1:11" ht="15.75" customHeight="1" x14ac:dyDescent="0.5">
      <c r="A209" s="44" t="s">
        <v>522</v>
      </c>
      <c r="B209" s="39" t="s">
        <v>323</v>
      </c>
      <c r="C209" s="45">
        <f>VLOOKUP(A209,tblAllCourses[[Course Code]:[Credits]],3,FALSE)</f>
        <v>3</v>
      </c>
      <c r="D209" s="94" t="str" cm="1">
        <f t="array" ref="D209">IF(INDEX(tblAllCourses[[Prerequisite 1]:[Prerequisite 7]],MATCH($A209&amp;"Bus Elec",tblAllCourses[Course Code]&amp;tblAllCourses[Type],0),MATCH(D$3,tblAllCourses[[#Headers],[Prerequisite 1]:[Prerequisite 7]],0))=0,"",INDEX(tblAllCourses[[Prerequisite 1]:[Prerequisite 7]],MATCH($A209&amp;"Bus Elec",tblAllCourses[Course Code]&amp;tblAllCourses[Type],0),MATCH(D$3,tblAllCourses[[#Headers],[Prerequisite 1]:[Prerequisite 7]],0)))</f>
        <v>BBA1104</v>
      </c>
      <c r="E209" s="94" t="str" cm="1">
        <f t="array" ref="E209">IF(INDEX(tblAllCourses[[Prerequisite 1]:[Prerequisite 7]],MATCH($A209&amp;"Bus Elec",tblAllCourses[Course Code]&amp;tblAllCourses[Type],0),MATCH(E$3,tblAllCourses[[#Headers],[Prerequisite 1]:[Prerequisite 7]],0))=0,"",INDEX(tblAllCourses[[Prerequisite 1]:[Prerequisite 7]],MATCH($A209&amp;"Bus Elec",tblAllCourses[Course Code]&amp;tblAllCourses[Type],0),MATCH(E$3,tblAllCourses[[#Headers],[Prerequisite 1]:[Prerequisite 7]],0)))</f>
        <v/>
      </c>
      <c r="F209" s="94" t="str" cm="1">
        <f t="array" ref="F209">IF(INDEX(tblAllCourses[[Prerequisite 1]:[Prerequisite 7]],MATCH($A209&amp;"Bus Elec",tblAllCourses[Course Code]&amp;tblAllCourses[Type],0),MATCH(F$3,tblAllCourses[[#Headers],[Prerequisite 1]:[Prerequisite 7]],0))=0,"",INDEX(tblAllCourses[[Prerequisite 1]:[Prerequisite 7]],MATCH($A209&amp;"Bus Elec",tblAllCourses[Course Code]&amp;tblAllCourses[Type],0),MATCH(F$3,tblAllCourses[[#Headers],[Prerequisite 1]:[Prerequisite 7]],0)))</f>
        <v/>
      </c>
      <c r="G209" s="94" t="str" cm="1">
        <f t="array" ref="G209">IF(INDEX(tblAllCourses[[Prerequisite 1]:[Prerequisite 7]],MATCH($A209&amp;"Bus Elec",tblAllCourses[Course Code]&amp;tblAllCourses[Type],0),MATCH(G$3,tblAllCourses[[#Headers],[Prerequisite 1]:[Prerequisite 7]],0))=0,"",INDEX(tblAllCourses[[Prerequisite 1]:[Prerequisite 7]],MATCH($A209&amp;"Bus Elec",tblAllCourses[Course Code]&amp;tblAllCourses[Type],0),MATCH(G$3,tblAllCourses[[#Headers],[Prerequisite 1]:[Prerequisite 7]],0)))</f>
        <v/>
      </c>
      <c r="H209" s="94" t="str" cm="1">
        <f t="array" ref="H209">IF(INDEX(tblAllCourses[[Prerequisite 1]:[Prerequisite 7]],MATCH($A209&amp;"Bus Elec",tblAllCourses[Course Code]&amp;tblAllCourses[Type],0),MATCH(H$3,tblAllCourses[[#Headers],[Prerequisite 1]:[Prerequisite 7]],0))=0,"",INDEX(tblAllCourses[[Prerequisite 1]:[Prerequisite 7]],MATCH($A209&amp;"Bus Elec",tblAllCourses[Course Code]&amp;tblAllCourses[Type],0),MATCH(H$3,tblAllCourses[[#Headers],[Prerequisite 1]:[Prerequisite 7]],0)))</f>
        <v/>
      </c>
      <c r="I209" s="94" t="str" cm="1">
        <f t="array" ref="I209">IF(INDEX(tblAllCourses[[Prerequisite 1]:[Prerequisite 7]],MATCH($A209&amp;"Bus Elec",tblAllCourses[Course Code]&amp;tblAllCourses[Type],0),MATCH(I$3,tblAllCourses[[#Headers],[Prerequisite 1]:[Prerequisite 7]],0))=0,"",INDEX(tblAllCourses[[Prerequisite 1]:[Prerequisite 7]],MATCH($A209&amp;"Bus Elec",tblAllCourses[Course Code]&amp;tblAllCourses[Type],0),MATCH(I$3,tblAllCourses[[#Headers],[Prerequisite 1]:[Prerequisite 7]],0)))</f>
        <v/>
      </c>
      <c r="J209" s="94" t="str" cm="1">
        <f t="array" ref="J209">IF(INDEX(tblAllCourses[[Prerequisite 1]:[Prerequisite 7]],MATCH($A209&amp;"Bus Elec",tblAllCourses[Course Code]&amp;tblAllCourses[Type],0),MATCH(J$3,tblAllCourses[[#Headers],[Prerequisite 1]:[Prerequisite 7]],0))=0,"",INDEX(tblAllCourses[[Prerequisite 1]:[Prerequisite 7]],MATCH($A209&amp;"Bus Elec",tblAllCourses[Course Code]&amp;tblAllCourses[Type],0),MATCH(J$3,tblAllCourses[[#Headers],[Prerequisite 1]:[Prerequisite 7]],0)))</f>
        <v/>
      </c>
      <c r="K209" s="110"/>
    </row>
    <row r="210" spans="1:11" ht="15.75" customHeight="1" x14ac:dyDescent="0.5">
      <c r="A210" s="44" t="s">
        <v>523</v>
      </c>
      <c r="B210" s="39" t="s">
        <v>324</v>
      </c>
      <c r="C210" s="45">
        <f>VLOOKUP(A210,tblAllCourses[[Course Code]:[Credits]],3,FALSE)</f>
        <v>3</v>
      </c>
      <c r="D210" s="94" t="str" cm="1">
        <f t="array" ref="D210">IF(INDEX(tblAllCourses[[Prerequisite 1]:[Prerequisite 7]],MATCH($A210&amp;"Bus Elec",tblAllCourses[Course Code]&amp;tblAllCourses[Type],0),MATCH(D$3,tblAllCourses[[#Headers],[Prerequisite 1]:[Prerequisite 7]],0))=0,"",INDEX(tblAllCourses[[Prerequisite 1]:[Prerequisite 7]],MATCH($A210&amp;"Bus Elec",tblAllCourses[Course Code]&amp;tblAllCourses[Type],0),MATCH(D$3,tblAllCourses[[#Headers],[Prerequisite 1]:[Prerequisite 7]],0)))</f>
        <v>BMK3202</v>
      </c>
      <c r="E210" s="94" t="str" cm="1">
        <f t="array" ref="E210">IF(INDEX(tblAllCourses[[Prerequisite 1]:[Prerequisite 7]],MATCH($A210&amp;"Bus Elec",tblAllCourses[Course Code]&amp;tblAllCourses[Type],0),MATCH(E$3,tblAllCourses[[#Headers],[Prerequisite 1]:[Prerequisite 7]],0))=0,"",INDEX(tblAllCourses[[Prerequisite 1]:[Prerequisite 7]],MATCH($A210&amp;"Bus Elec",tblAllCourses[Course Code]&amp;tblAllCourses[Type],0),MATCH(E$3,tblAllCourses[[#Headers],[Prerequisite 1]:[Prerequisite 7]],0)))</f>
        <v/>
      </c>
      <c r="F210" s="94" t="str" cm="1">
        <f t="array" ref="F210">IF(INDEX(tblAllCourses[[Prerequisite 1]:[Prerequisite 7]],MATCH($A210&amp;"Bus Elec",tblAllCourses[Course Code]&amp;tblAllCourses[Type],0),MATCH(F$3,tblAllCourses[[#Headers],[Prerequisite 1]:[Prerequisite 7]],0))=0,"",INDEX(tblAllCourses[[Prerequisite 1]:[Prerequisite 7]],MATCH($A210&amp;"Bus Elec",tblAllCourses[Course Code]&amp;tblAllCourses[Type],0),MATCH(F$3,tblAllCourses[[#Headers],[Prerequisite 1]:[Prerequisite 7]],0)))</f>
        <v/>
      </c>
      <c r="G210" s="94" t="str" cm="1">
        <f t="array" ref="G210">IF(INDEX(tblAllCourses[[Prerequisite 1]:[Prerequisite 7]],MATCH($A210&amp;"Bus Elec",tblAllCourses[Course Code]&amp;tblAllCourses[Type],0),MATCH(G$3,tblAllCourses[[#Headers],[Prerequisite 1]:[Prerequisite 7]],0))=0,"",INDEX(tblAllCourses[[Prerequisite 1]:[Prerequisite 7]],MATCH($A210&amp;"Bus Elec",tblAllCourses[Course Code]&amp;tblAllCourses[Type],0),MATCH(G$3,tblAllCourses[[#Headers],[Prerequisite 1]:[Prerequisite 7]],0)))</f>
        <v/>
      </c>
      <c r="H210" s="94" t="str" cm="1">
        <f t="array" ref="H210">IF(INDEX(tblAllCourses[[Prerequisite 1]:[Prerequisite 7]],MATCH($A210&amp;"Bus Elec",tblAllCourses[Course Code]&amp;tblAllCourses[Type],0),MATCH(H$3,tblAllCourses[[#Headers],[Prerequisite 1]:[Prerequisite 7]],0))=0,"",INDEX(tblAllCourses[[Prerequisite 1]:[Prerequisite 7]],MATCH($A210&amp;"Bus Elec",tblAllCourses[Course Code]&amp;tblAllCourses[Type],0),MATCH(H$3,tblAllCourses[[#Headers],[Prerequisite 1]:[Prerequisite 7]],0)))</f>
        <v/>
      </c>
      <c r="I210" s="94" t="str" cm="1">
        <f t="array" ref="I210">IF(INDEX(tblAllCourses[[Prerequisite 1]:[Prerequisite 7]],MATCH($A210&amp;"Bus Elec",tblAllCourses[Course Code]&amp;tblAllCourses[Type],0),MATCH(I$3,tblAllCourses[[#Headers],[Prerequisite 1]:[Prerequisite 7]],0))=0,"",INDEX(tblAllCourses[[Prerequisite 1]:[Prerequisite 7]],MATCH($A210&amp;"Bus Elec",tblAllCourses[Course Code]&amp;tblAllCourses[Type],0),MATCH(I$3,tblAllCourses[[#Headers],[Prerequisite 1]:[Prerequisite 7]],0)))</f>
        <v/>
      </c>
      <c r="J210" s="94" t="str" cm="1">
        <f t="array" ref="J210">IF(INDEX(tblAllCourses[[Prerequisite 1]:[Prerequisite 7]],MATCH($A210&amp;"Bus Elec",tblAllCourses[Course Code]&amp;tblAllCourses[Type],0),MATCH(J$3,tblAllCourses[[#Headers],[Prerequisite 1]:[Prerequisite 7]],0))=0,"",INDEX(tblAllCourses[[Prerequisite 1]:[Prerequisite 7]],MATCH($A210&amp;"Bus Elec",tblAllCourses[Course Code]&amp;tblAllCourses[Type],0),MATCH(J$3,tblAllCourses[[#Headers],[Prerequisite 1]:[Prerequisite 7]],0)))</f>
        <v/>
      </c>
      <c r="K210" s="110"/>
    </row>
    <row r="211" spans="1:11" ht="15.75" customHeight="1" x14ac:dyDescent="0.5">
      <c r="A211" s="44" t="s">
        <v>524</v>
      </c>
      <c r="B211" s="39" t="s">
        <v>325</v>
      </c>
      <c r="C211" s="45">
        <f>VLOOKUP(A211,tblAllCourses[[Course Code]:[Credits]],3,FALSE)</f>
        <v>3</v>
      </c>
      <c r="D211" s="94" cm="1">
        <f t="array" ref="D211">IF(INDEX(tblAllCourses[[Prerequisite 1]:[Prerequisite 7]],MATCH($A211&amp;"Bus Elec",tblAllCourses[Course Code]&amp;tblAllCourses[Type],0),MATCH(D$3,tblAllCourses[[#Headers],[Prerequisite 1]:[Prerequisite 7]],0))=0,"",INDEX(tblAllCourses[[Prerequisite 1]:[Prerequisite 7]],MATCH($A211&amp;"Bus Elec",tblAllCourses[Course Code]&amp;tblAllCourses[Type],0),MATCH(D$3,tblAllCourses[[#Headers],[Prerequisite 1]:[Prerequisite 7]],0)))</f>
        <v>90</v>
      </c>
      <c r="E211" s="94" t="str" cm="1">
        <f t="array" ref="E211">IF(INDEX(tblAllCourses[[Prerequisite 1]:[Prerequisite 7]],MATCH($A211&amp;"Bus Elec",tblAllCourses[Course Code]&amp;tblAllCourses[Type],0),MATCH(E$3,tblAllCourses[[#Headers],[Prerequisite 1]:[Prerequisite 7]],0))=0,"",INDEX(tblAllCourses[[Prerequisite 1]:[Prerequisite 7]],MATCH($A211&amp;"Bus Elec",tblAllCourses[Course Code]&amp;tblAllCourses[Type],0),MATCH(E$3,tblAllCourses[[#Headers],[Prerequisite 1]:[Prerequisite 7]],0)))</f>
        <v>BMK3410</v>
      </c>
      <c r="F211" s="94" t="str" cm="1">
        <f t="array" ref="F211">IF(INDEX(tblAllCourses[[Prerequisite 1]:[Prerequisite 7]],MATCH($A211&amp;"Bus Elec",tblAllCourses[Course Code]&amp;tblAllCourses[Type],0),MATCH(F$3,tblAllCourses[[#Headers],[Prerequisite 1]:[Prerequisite 7]],0))=0,"",INDEX(tblAllCourses[[Prerequisite 1]:[Prerequisite 7]],MATCH($A211&amp;"Bus Elec",tblAllCourses[Course Code]&amp;tblAllCourses[Type],0),MATCH(F$3,tblAllCourses[[#Headers],[Prerequisite 1]:[Prerequisite 7]],0)))</f>
        <v/>
      </c>
      <c r="G211" s="94" t="str" cm="1">
        <f t="array" ref="G211">IF(INDEX(tblAllCourses[[Prerequisite 1]:[Prerequisite 7]],MATCH($A211&amp;"Bus Elec",tblAllCourses[Course Code]&amp;tblAllCourses[Type],0),MATCH(G$3,tblAllCourses[[#Headers],[Prerequisite 1]:[Prerequisite 7]],0))=0,"",INDEX(tblAllCourses[[Prerequisite 1]:[Prerequisite 7]],MATCH($A211&amp;"Bus Elec",tblAllCourses[Course Code]&amp;tblAllCourses[Type],0),MATCH(G$3,tblAllCourses[[#Headers],[Prerequisite 1]:[Prerequisite 7]],0)))</f>
        <v/>
      </c>
      <c r="H211" s="94" t="str" cm="1">
        <f t="array" ref="H211">IF(INDEX(tblAllCourses[[Prerequisite 1]:[Prerequisite 7]],MATCH($A211&amp;"Bus Elec",tblAllCourses[Course Code]&amp;tblAllCourses[Type],0),MATCH(H$3,tblAllCourses[[#Headers],[Prerequisite 1]:[Prerequisite 7]],0))=0,"",INDEX(tblAllCourses[[Prerequisite 1]:[Prerequisite 7]],MATCH($A211&amp;"Bus Elec",tblAllCourses[Course Code]&amp;tblAllCourses[Type],0),MATCH(H$3,tblAllCourses[[#Headers],[Prerequisite 1]:[Prerequisite 7]],0)))</f>
        <v/>
      </c>
      <c r="I211" s="94" t="str" cm="1">
        <f t="array" ref="I211">IF(INDEX(tblAllCourses[[Prerequisite 1]:[Prerequisite 7]],MATCH($A211&amp;"Bus Elec",tblAllCourses[Course Code]&amp;tblAllCourses[Type],0),MATCH(I$3,tblAllCourses[[#Headers],[Prerequisite 1]:[Prerequisite 7]],0))=0,"",INDEX(tblAllCourses[[Prerequisite 1]:[Prerequisite 7]],MATCH($A211&amp;"Bus Elec",tblAllCourses[Course Code]&amp;tblAllCourses[Type],0),MATCH(I$3,tblAllCourses[[#Headers],[Prerequisite 1]:[Prerequisite 7]],0)))</f>
        <v/>
      </c>
      <c r="J211" s="94" t="str" cm="1">
        <f t="array" ref="J211">IF(INDEX(tblAllCourses[[Prerequisite 1]:[Prerequisite 7]],MATCH($A211&amp;"Bus Elec",tblAllCourses[Course Code]&amp;tblAllCourses[Type],0),MATCH(J$3,tblAllCourses[[#Headers],[Prerequisite 1]:[Prerequisite 7]],0))=0,"",INDEX(tblAllCourses[[Prerequisite 1]:[Prerequisite 7]],MATCH($A211&amp;"Bus Elec",tblAllCourses[Course Code]&amp;tblAllCourses[Type],0),MATCH(J$3,tblAllCourses[[#Headers],[Prerequisite 1]:[Prerequisite 7]],0)))</f>
        <v/>
      </c>
      <c r="K211" s="110"/>
    </row>
    <row r="212" spans="1:11" ht="15.75" customHeight="1" x14ac:dyDescent="0.5">
      <c r="A212" s="44" t="s">
        <v>525</v>
      </c>
      <c r="B212" s="39" t="s">
        <v>326</v>
      </c>
      <c r="C212" s="45">
        <f>VLOOKUP(A212,tblAllCourses[[Course Code]:[Credits]],3,FALSE)</f>
        <v>3</v>
      </c>
      <c r="D212" s="94" cm="1">
        <f t="array" ref="D212">IF(INDEX(tblAllCourses[[Prerequisite 1]:[Prerequisite 7]],MATCH($A212&amp;"Bus Elec",tblAllCourses[Course Code]&amp;tblAllCourses[Type],0),MATCH(D$3,tblAllCourses[[#Headers],[Prerequisite 1]:[Prerequisite 7]],0))=0,"",INDEX(tblAllCourses[[Prerequisite 1]:[Prerequisite 7]],MATCH($A212&amp;"Bus Elec",tblAllCourses[Course Code]&amp;tblAllCourses[Type],0),MATCH(D$3,tblAllCourses[[#Headers],[Prerequisite 1]:[Prerequisite 7]],0)))</f>
        <v>90</v>
      </c>
      <c r="E212" s="94" t="str" cm="1">
        <f t="array" ref="E212">IF(INDEX(tblAllCourses[[Prerequisite 1]:[Prerequisite 7]],MATCH($A212&amp;"Bus Elec",tblAllCourses[Course Code]&amp;tblAllCourses[Type],0),MATCH(E$3,tblAllCourses[[#Headers],[Prerequisite 1]:[Prerequisite 7]],0))=0,"",INDEX(tblAllCourses[[Prerequisite 1]:[Prerequisite 7]],MATCH($A212&amp;"Bus Elec",tblAllCourses[Course Code]&amp;tblAllCourses[Type],0),MATCH(E$3,tblAllCourses[[#Headers],[Prerequisite 1]:[Prerequisite 7]],0)))</f>
        <v>BBA1104</v>
      </c>
      <c r="F212" s="94" t="str" cm="1">
        <f t="array" ref="F212">IF(INDEX(tblAllCourses[[Prerequisite 1]:[Prerequisite 7]],MATCH($A212&amp;"Bus Elec",tblAllCourses[Course Code]&amp;tblAllCourses[Type],0),MATCH(F$3,tblAllCourses[[#Headers],[Prerequisite 1]:[Prerequisite 7]],0))=0,"",INDEX(tblAllCourses[[Prerequisite 1]:[Prerequisite 7]],MATCH($A212&amp;"Bus Elec",tblAllCourses[Course Code]&amp;tblAllCourses[Type],0),MATCH(F$3,tblAllCourses[[#Headers],[Prerequisite 1]:[Prerequisite 7]],0)))</f>
        <v/>
      </c>
      <c r="G212" s="94" t="str" cm="1">
        <f t="array" ref="G212">IF(INDEX(tblAllCourses[[Prerequisite 1]:[Prerequisite 7]],MATCH($A212&amp;"Bus Elec",tblAllCourses[Course Code]&amp;tblAllCourses[Type],0),MATCH(G$3,tblAllCourses[[#Headers],[Prerequisite 1]:[Prerequisite 7]],0))=0,"",INDEX(tblAllCourses[[Prerequisite 1]:[Prerequisite 7]],MATCH($A212&amp;"Bus Elec",tblAllCourses[Course Code]&amp;tblAllCourses[Type],0),MATCH(G$3,tblAllCourses[[#Headers],[Prerequisite 1]:[Prerequisite 7]],0)))</f>
        <v/>
      </c>
      <c r="H212" s="94" t="str" cm="1">
        <f t="array" ref="H212">IF(INDEX(tblAllCourses[[Prerequisite 1]:[Prerequisite 7]],MATCH($A212&amp;"Bus Elec",tblAllCourses[Course Code]&amp;tblAllCourses[Type],0),MATCH(H$3,tblAllCourses[[#Headers],[Prerequisite 1]:[Prerequisite 7]],0))=0,"",INDEX(tblAllCourses[[Prerequisite 1]:[Prerequisite 7]],MATCH($A212&amp;"Bus Elec",tblAllCourses[Course Code]&amp;tblAllCourses[Type],0),MATCH(H$3,tblAllCourses[[#Headers],[Prerequisite 1]:[Prerequisite 7]],0)))</f>
        <v/>
      </c>
      <c r="I212" s="94" t="str" cm="1">
        <f t="array" ref="I212">IF(INDEX(tblAllCourses[[Prerequisite 1]:[Prerequisite 7]],MATCH($A212&amp;"Bus Elec",tblAllCourses[Course Code]&amp;tblAllCourses[Type],0),MATCH(I$3,tblAllCourses[[#Headers],[Prerequisite 1]:[Prerequisite 7]],0))=0,"",INDEX(tblAllCourses[[Prerequisite 1]:[Prerequisite 7]],MATCH($A212&amp;"Bus Elec",tblAllCourses[Course Code]&amp;tblAllCourses[Type],0),MATCH(I$3,tblAllCourses[[#Headers],[Prerequisite 1]:[Prerequisite 7]],0)))</f>
        <v/>
      </c>
      <c r="J212" s="94" t="str" cm="1">
        <f t="array" ref="J212">IF(INDEX(tblAllCourses[[Prerequisite 1]:[Prerequisite 7]],MATCH($A212&amp;"Bus Elec",tblAllCourses[Course Code]&amp;tblAllCourses[Type],0),MATCH(J$3,tblAllCourses[[#Headers],[Prerequisite 1]:[Prerequisite 7]],0))=0,"",INDEX(tblAllCourses[[Prerequisite 1]:[Prerequisite 7]],MATCH($A212&amp;"Bus Elec",tblAllCourses[Course Code]&amp;tblAllCourses[Type],0),MATCH(J$3,tblAllCourses[[#Headers],[Prerequisite 1]:[Prerequisite 7]],0)))</f>
        <v/>
      </c>
      <c r="K212" s="110"/>
    </row>
    <row r="213" spans="1:11" ht="15.75" customHeight="1" x14ac:dyDescent="0.5">
      <c r="A213" s="44" t="s">
        <v>526</v>
      </c>
      <c r="B213" s="39" t="s">
        <v>327</v>
      </c>
      <c r="C213" s="45">
        <f>VLOOKUP(A213,tblAllCourses[[Course Code]:[Credits]],3,FALSE)</f>
        <v>3</v>
      </c>
      <c r="D213" s="94" t="str" cm="1">
        <f t="array" ref="D213">IF(INDEX(tblAllCourses[[Prerequisite 1]:[Prerequisite 7]],MATCH($A213&amp;"Bus Elec",tblAllCourses[Course Code]&amp;tblAllCourses[Type],0),MATCH(D$3,tblAllCourses[[#Headers],[Prerequisite 1]:[Prerequisite 7]],0))=0,"",INDEX(tblAllCourses[[Prerequisite 1]:[Prerequisite 7]],MATCH($A213&amp;"Bus Elec",tblAllCourses[Course Code]&amp;tblAllCourses[Type],0),MATCH(D$3,tblAllCourses[[#Headers],[Prerequisite 1]:[Prerequisite 7]],0)))</f>
        <v/>
      </c>
      <c r="E213" s="94" t="str" cm="1">
        <f t="array" ref="E213">IF(INDEX(tblAllCourses[[Prerequisite 1]:[Prerequisite 7]],MATCH($A213&amp;"Bus Elec",tblAllCourses[Course Code]&amp;tblAllCourses[Type],0),MATCH(E$3,tblAllCourses[[#Headers],[Prerequisite 1]:[Prerequisite 7]],0))=0,"",INDEX(tblAllCourses[[Prerequisite 1]:[Prerequisite 7]],MATCH($A213&amp;"Bus Elec",tblAllCourses[Course Code]&amp;tblAllCourses[Type],0),MATCH(E$3,tblAllCourses[[#Headers],[Prerequisite 1]:[Prerequisite 7]],0)))</f>
        <v/>
      </c>
      <c r="F213" s="94" t="str" cm="1">
        <f t="array" ref="F213">IF(INDEX(tblAllCourses[[Prerequisite 1]:[Prerequisite 7]],MATCH($A213&amp;"Bus Elec",tblAllCourses[Course Code]&amp;tblAllCourses[Type],0),MATCH(F$3,tblAllCourses[[#Headers],[Prerequisite 1]:[Prerequisite 7]],0))=0,"",INDEX(tblAllCourses[[Prerequisite 1]:[Prerequisite 7]],MATCH($A213&amp;"Bus Elec",tblAllCourses[Course Code]&amp;tblAllCourses[Type],0),MATCH(F$3,tblAllCourses[[#Headers],[Prerequisite 1]:[Prerequisite 7]],0)))</f>
        <v/>
      </c>
      <c r="G213" s="94" t="str" cm="1">
        <f t="array" ref="G213">IF(INDEX(tblAllCourses[[Prerequisite 1]:[Prerequisite 7]],MATCH($A213&amp;"Bus Elec",tblAllCourses[Course Code]&amp;tblAllCourses[Type],0),MATCH(G$3,tblAllCourses[[#Headers],[Prerequisite 1]:[Prerequisite 7]],0))=0,"",INDEX(tblAllCourses[[Prerequisite 1]:[Prerequisite 7]],MATCH($A213&amp;"Bus Elec",tblAllCourses[Course Code]&amp;tblAllCourses[Type],0),MATCH(G$3,tblAllCourses[[#Headers],[Prerequisite 1]:[Prerequisite 7]],0)))</f>
        <v/>
      </c>
      <c r="H213" s="94" t="str" cm="1">
        <f t="array" ref="H213">IF(INDEX(tblAllCourses[[Prerequisite 1]:[Prerequisite 7]],MATCH($A213&amp;"Bus Elec",tblAllCourses[Course Code]&amp;tblAllCourses[Type],0),MATCH(H$3,tblAllCourses[[#Headers],[Prerequisite 1]:[Prerequisite 7]],0))=0,"",INDEX(tblAllCourses[[Prerequisite 1]:[Prerequisite 7]],MATCH($A213&amp;"Bus Elec",tblAllCourses[Course Code]&amp;tblAllCourses[Type],0),MATCH(H$3,tblAllCourses[[#Headers],[Prerequisite 1]:[Prerequisite 7]],0)))</f>
        <v/>
      </c>
      <c r="I213" s="94" t="str" cm="1">
        <f t="array" ref="I213">IF(INDEX(tblAllCourses[[Prerequisite 1]:[Prerequisite 7]],MATCH($A213&amp;"Bus Elec",tblAllCourses[Course Code]&amp;tblAllCourses[Type],0),MATCH(I$3,tblAllCourses[[#Headers],[Prerequisite 1]:[Prerequisite 7]],0))=0,"",INDEX(tblAllCourses[[Prerequisite 1]:[Prerequisite 7]],MATCH($A213&amp;"Bus Elec",tblAllCourses[Course Code]&amp;tblAllCourses[Type],0),MATCH(I$3,tblAllCourses[[#Headers],[Prerequisite 1]:[Prerequisite 7]],0)))</f>
        <v/>
      </c>
      <c r="J213" s="94" t="str" cm="1">
        <f t="array" ref="J213">IF(INDEX(tblAllCourses[[Prerequisite 1]:[Prerequisite 7]],MATCH($A213&amp;"Bus Elec",tblAllCourses[Course Code]&amp;tblAllCourses[Type],0),MATCH(J$3,tblAllCourses[[#Headers],[Prerequisite 1]:[Prerequisite 7]],0))=0,"",INDEX(tblAllCourses[[Prerequisite 1]:[Prerequisite 7]],MATCH($A213&amp;"Bus Elec",tblAllCourses[Course Code]&amp;tblAllCourses[Type],0),MATCH(J$3,tblAllCourses[[#Headers],[Prerequisite 1]:[Prerequisite 7]],0)))</f>
        <v/>
      </c>
      <c r="K213" s="110"/>
    </row>
    <row r="214" spans="1:11" ht="15.75" customHeight="1" x14ac:dyDescent="0.5">
      <c r="A214" s="44" t="s">
        <v>527</v>
      </c>
      <c r="B214" s="39" t="s">
        <v>328</v>
      </c>
      <c r="C214" s="45">
        <f>VLOOKUP(A214,tblAllCourses[[Course Code]:[Credits]],3,FALSE)</f>
        <v>3</v>
      </c>
      <c r="D214" s="94" t="str" cm="1">
        <f t="array" ref="D214">IF(INDEX(tblAllCourses[[Prerequisite 1]:[Prerequisite 7]],MATCH($A214&amp;"Bus Elec",tblAllCourses[Course Code]&amp;tblAllCourses[Type],0),MATCH(D$3,tblAllCourses[[#Headers],[Prerequisite 1]:[Prerequisite 7]],0))=0,"",INDEX(tblAllCourses[[Prerequisite 1]:[Prerequisite 7]],MATCH($A214&amp;"Bus Elec",tblAllCourses[Course Code]&amp;tblAllCourses[Type],0),MATCH(D$3,tblAllCourses[[#Headers],[Prerequisite 1]:[Prerequisite 7]],0)))</f>
        <v/>
      </c>
      <c r="E214" s="94" t="str" cm="1">
        <f t="array" ref="E214">IF(INDEX(tblAllCourses[[Prerequisite 1]:[Prerequisite 7]],MATCH($A214&amp;"Bus Elec",tblAllCourses[Course Code]&amp;tblAllCourses[Type],0),MATCH(E$3,tblAllCourses[[#Headers],[Prerequisite 1]:[Prerequisite 7]],0))=0,"",INDEX(tblAllCourses[[Prerequisite 1]:[Prerequisite 7]],MATCH($A214&amp;"Bus Elec",tblAllCourses[Course Code]&amp;tblAllCourses[Type],0),MATCH(E$3,tblAllCourses[[#Headers],[Prerequisite 1]:[Prerequisite 7]],0)))</f>
        <v/>
      </c>
      <c r="F214" s="94" t="str" cm="1">
        <f t="array" ref="F214">IF(INDEX(tblAllCourses[[Prerequisite 1]:[Prerequisite 7]],MATCH($A214&amp;"Bus Elec",tblAllCourses[Course Code]&amp;tblAllCourses[Type],0),MATCH(F$3,tblAllCourses[[#Headers],[Prerequisite 1]:[Prerequisite 7]],0))=0,"",INDEX(tblAllCourses[[Prerequisite 1]:[Prerequisite 7]],MATCH($A214&amp;"Bus Elec",tblAllCourses[Course Code]&amp;tblAllCourses[Type],0),MATCH(F$3,tblAllCourses[[#Headers],[Prerequisite 1]:[Prerequisite 7]],0)))</f>
        <v/>
      </c>
      <c r="G214" s="94" t="str" cm="1">
        <f t="array" ref="G214">IF(INDEX(tblAllCourses[[Prerequisite 1]:[Prerequisite 7]],MATCH($A214&amp;"Bus Elec",tblAllCourses[Course Code]&amp;tblAllCourses[Type],0),MATCH(G$3,tblAllCourses[[#Headers],[Prerequisite 1]:[Prerequisite 7]],0))=0,"",INDEX(tblAllCourses[[Prerequisite 1]:[Prerequisite 7]],MATCH($A214&amp;"Bus Elec",tblAllCourses[Course Code]&amp;tblAllCourses[Type],0),MATCH(G$3,tblAllCourses[[#Headers],[Prerequisite 1]:[Prerequisite 7]],0)))</f>
        <v/>
      </c>
      <c r="H214" s="94" t="str" cm="1">
        <f t="array" ref="H214">IF(INDEX(tblAllCourses[[Prerequisite 1]:[Prerequisite 7]],MATCH($A214&amp;"Bus Elec",tblAllCourses[Course Code]&amp;tblAllCourses[Type],0),MATCH(H$3,tblAllCourses[[#Headers],[Prerequisite 1]:[Prerequisite 7]],0))=0,"",INDEX(tblAllCourses[[Prerequisite 1]:[Prerequisite 7]],MATCH($A214&amp;"Bus Elec",tblAllCourses[Course Code]&amp;tblAllCourses[Type],0),MATCH(H$3,tblAllCourses[[#Headers],[Prerequisite 1]:[Prerequisite 7]],0)))</f>
        <v/>
      </c>
      <c r="I214" s="94" t="str" cm="1">
        <f t="array" ref="I214">IF(INDEX(tblAllCourses[[Prerequisite 1]:[Prerequisite 7]],MATCH($A214&amp;"Bus Elec",tblAllCourses[Course Code]&amp;tblAllCourses[Type],0),MATCH(I$3,tblAllCourses[[#Headers],[Prerequisite 1]:[Prerequisite 7]],0))=0,"",INDEX(tblAllCourses[[Prerequisite 1]:[Prerequisite 7]],MATCH($A214&amp;"Bus Elec",tblAllCourses[Course Code]&amp;tblAllCourses[Type],0),MATCH(I$3,tblAllCourses[[#Headers],[Prerequisite 1]:[Prerequisite 7]],0)))</f>
        <v/>
      </c>
      <c r="J214" s="94" t="str" cm="1">
        <f t="array" ref="J214">IF(INDEX(tblAllCourses[[Prerequisite 1]:[Prerequisite 7]],MATCH($A214&amp;"Bus Elec",tblAllCourses[Course Code]&amp;tblAllCourses[Type],0),MATCH(J$3,tblAllCourses[[#Headers],[Prerequisite 1]:[Prerequisite 7]],0))=0,"",INDEX(tblAllCourses[[Prerequisite 1]:[Prerequisite 7]],MATCH($A214&amp;"Bus Elec",tblAllCourses[Course Code]&amp;tblAllCourses[Type],0),MATCH(J$3,tblAllCourses[[#Headers],[Prerequisite 1]:[Prerequisite 7]],0)))</f>
        <v/>
      </c>
      <c r="K214" s="110"/>
    </row>
    <row r="215" spans="1:11" ht="15.75" customHeight="1" x14ac:dyDescent="0.5">
      <c r="A215" s="44" t="s">
        <v>528</v>
      </c>
      <c r="B215" s="39" t="s">
        <v>329</v>
      </c>
      <c r="C215" s="45">
        <f>VLOOKUP(A215,tblAllCourses[[Course Code]:[Credits]],3,FALSE)</f>
        <v>3</v>
      </c>
      <c r="D215" s="94" t="str" cm="1">
        <f t="array" ref="D215">IF(INDEX(tblAllCourses[[Prerequisite 1]:[Prerequisite 7]],MATCH($A215&amp;"Bus Elec",tblAllCourses[Course Code]&amp;tblAllCourses[Type],0),MATCH(D$3,tblAllCourses[[#Headers],[Prerequisite 1]:[Prerequisite 7]],0))=0,"",INDEX(tblAllCourses[[Prerequisite 1]:[Prerequisite 7]],MATCH($A215&amp;"Bus Elec",tblAllCourses[Course Code]&amp;tblAllCourses[Type],0),MATCH(D$3,tblAllCourses[[#Headers],[Prerequisite 1]:[Prerequisite 7]],0)))</f>
        <v/>
      </c>
      <c r="E215" s="94" t="str" cm="1">
        <f t="array" ref="E215">IF(INDEX(tblAllCourses[[Prerequisite 1]:[Prerequisite 7]],MATCH($A215&amp;"Bus Elec",tblAllCourses[Course Code]&amp;tblAllCourses[Type],0),MATCH(E$3,tblAllCourses[[#Headers],[Prerequisite 1]:[Prerequisite 7]],0))=0,"",INDEX(tblAllCourses[[Prerequisite 1]:[Prerequisite 7]],MATCH($A215&amp;"Bus Elec",tblAllCourses[Course Code]&amp;tblAllCourses[Type],0),MATCH(E$3,tblAllCourses[[#Headers],[Prerequisite 1]:[Prerequisite 7]],0)))</f>
        <v/>
      </c>
      <c r="F215" s="94" t="str" cm="1">
        <f t="array" ref="F215">IF(INDEX(tblAllCourses[[Prerequisite 1]:[Prerequisite 7]],MATCH($A215&amp;"Bus Elec",tblAllCourses[Course Code]&amp;tblAllCourses[Type],0),MATCH(F$3,tblAllCourses[[#Headers],[Prerequisite 1]:[Prerequisite 7]],0))=0,"",INDEX(tblAllCourses[[Prerequisite 1]:[Prerequisite 7]],MATCH($A215&amp;"Bus Elec",tblAllCourses[Course Code]&amp;tblAllCourses[Type],0),MATCH(F$3,tblAllCourses[[#Headers],[Prerequisite 1]:[Prerequisite 7]],0)))</f>
        <v/>
      </c>
      <c r="G215" s="94" t="str" cm="1">
        <f t="array" ref="G215">IF(INDEX(tblAllCourses[[Prerequisite 1]:[Prerequisite 7]],MATCH($A215&amp;"Bus Elec",tblAllCourses[Course Code]&amp;tblAllCourses[Type],0),MATCH(G$3,tblAllCourses[[#Headers],[Prerequisite 1]:[Prerequisite 7]],0))=0,"",INDEX(tblAllCourses[[Prerequisite 1]:[Prerequisite 7]],MATCH($A215&amp;"Bus Elec",tblAllCourses[Course Code]&amp;tblAllCourses[Type],0),MATCH(G$3,tblAllCourses[[#Headers],[Prerequisite 1]:[Prerequisite 7]],0)))</f>
        <v/>
      </c>
      <c r="H215" s="94" t="str" cm="1">
        <f t="array" ref="H215">IF(INDEX(tblAllCourses[[Prerequisite 1]:[Prerequisite 7]],MATCH($A215&amp;"Bus Elec",tblAllCourses[Course Code]&amp;tblAllCourses[Type],0),MATCH(H$3,tblAllCourses[[#Headers],[Prerequisite 1]:[Prerequisite 7]],0))=0,"",INDEX(tblAllCourses[[Prerequisite 1]:[Prerequisite 7]],MATCH($A215&amp;"Bus Elec",tblAllCourses[Course Code]&amp;tblAllCourses[Type],0),MATCH(H$3,tblAllCourses[[#Headers],[Prerequisite 1]:[Prerequisite 7]],0)))</f>
        <v/>
      </c>
      <c r="I215" s="94" t="str" cm="1">
        <f t="array" ref="I215">IF(INDEX(tblAllCourses[[Prerequisite 1]:[Prerequisite 7]],MATCH($A215&amp;"Bus Elec",tblAllCourses[Course Code]&amp;tblAllCourses[Type],0),MATCH(I$3,tblAllCourses[[#Headers],[Prerequisite 1]:[Prerequisite 7]],0))=0,"",INDEX(tblAllCourses[[Prerequisite 1]:[Prerequisite 7]],MATCH($A215&amp;"Bus Elec",tblAllCourses[Course Code]&amp;tblAllCourses[Type],0),MATCH(I$3,tblAllCourses[[#Headers],[Prerequisite 1]:[Prerequisite 7]],0)))</f>
        <v/>
      </c>
      <c r="J215" s="94" t="str" cm="1">
        <f t="array" ref="J215">IF(INDEX(tblAllCourses[[Prerequisite 1]:[Prerequisite 7]],MATCH($A215&amp;"Bus Elec",tblAllCourses[Course Code]&amp;tblAllCourses[Type],0),MATCH(J$3,tblAllCourses[[#Headers],[Prerequisite 1]:[Prerequisite 7]],0))=0,"",INDEX(tblAllCourses[[Prerequisite 1]:[Prerequisite 7]],MATCH($A215&amp;"Bus Elec",tblAllCourses[Course Code]&amp;tblAllCourses[Type],0),MATCH(J$3,tblAllCourses[[#Headers],[Prerequisite 1]:[Prerequisite 7]],0)))</f>
        <v/>
      </c>
      <c r="K215" s="110"/>
    </row>
    <row r="216" spans="1:11" ht="15.75" customHeight="1" x14ac:dyDescent="0.5">
      <c r="A216" s="85" t="s">
        <v>820</v>
      </c>
      <c r="B216" s="86" t="s">
        <v>821</v>
      </c>
      <c r="C216" s="45">
        <f>VLOOKUP(A216,tblAllCourses[[Course Code]:[Credits]],3,FALSE)</f>
        <v>3</v>
      </c>
      <c r="D216" s="94" t="str" cm="1">
        <f t="array" ref="D216">IF(INDEX(tblAllCourses[[Prerequisite 1]:[Prerequisite 7]],MATCH($A216&amp;"Bus Elec",tblAllCourses[Course Code]&amp;tblAllCourses[Type],0),MATCH(D$3,tblAllCourses[[#Headers],[Prerequisite 1]:[Prerequisite 7]],0))=0,"",INDEX(tblAllCourses[[Prerequisite 1]:[Prerequisite 7]],MATCH($A216&amp;"Bus Elec",tblAllCourses[Course Code]&amp;tblAllCourses[Type],0),MATCH(D$3,tblAllCourses[[#Headers],[Prerequisite 1]:[Prerequisite 7]],0)))</f>
        <v/>
      </c>
      <c r="E216" s="94" t="str" cm="1">
        <f t="array" ref="E216">IF(INDEX(tblAllCourses[[Prerequisite 1]:[Prerequisite 7]],MATCH($A216&amp;"Bus Elec",tblAllCourses[Course Code]&amp;tblAllCourses[Type],0),MATCH(E$3,tblAllCourses[[#Headers],[Prerequisite 1]:[Prerequisite 7]],0))=0,"",INDEX(tblAllCourses[[Prerequisite 1]:[Prerequisite 7]],MATCH($A216&amp;"Bus Elec",tblAllCourses[Course Code]&amp;tblAllCourses[Type],0),MATCH(E$3,tblAllCourses[[#Headers],[Prerequisite 1]:[Prerequisite 7]],0)))</f>
        <v/>
      </c>
      <c r="F216" s="94" t="str" cm="1">
        <f t="array" ref="F216">IF(INDEX(tblAllCourses[[Prerequisite 1]:[Prerequisite 7]],MATCH($A216&amp;"Bus Elec",tblAllCourses[Course Code]&amp;tblAllCourses[Type],0),MATCH(F$3,tblAllCourses[[#Headers],[Prerequisite 1]:[Prerequisite 7]],0))=0,"",INDEX(tblAllCourses[[Prerequisite 1]:[Prerequisite 7]],MATCH($A216&amp;"Bus Elec",tblAllCourses[Course Code]&amp;tblAllCourses[Type],0),MATCH(F$3,tblAllCourses[[#Headers],[Prerequisite 1]:[Prerequisite 7]],0)))</f>
        <v/>
      </c>
      <c r="G216" s="94" t="str" cm="1">
        <f t="array" ref="G216">IF(INDEX(tblAllCourses[[Prerequisite 1]:[Prerequisite 7]],MATCH($A216&amp;"Bus Elec",tblAllCourses[Course Code]&amp;tblAllCourses[Type],0),MATCH(G$3,tblAllCourses[[#Headers],[Prerequisite 1]:[Prerequisite 7]],0))=0,"",INDEX(tblAllCourses[[Prerequisite 1]:[Prerequisite 7]],MATCH($A216&amp;"Bus Elec",tblAllCourses[Course Code]&amp;tblAllCourses[Type],0),MATCH(G$3,tblAllCourses[[#Headers],[Prerequisite 1]:[Prerequisite 7]],0)))</f>
        <v/>
      </c>
      <c r="H216" s="94" t="str" cm="1">
        <f t="array" ref="H216">IF(INDEX(tblAllCourses[[Prerequisite 1]:[Prerequisite 7]],MATCH($A216&amp;"Bus Elec",tblAllCourses[Course Code]&amp;tblAllCourses[Type],0),MATCH(H$3,tblAllCourses[[#Headers],[Prerequisite 1]:[Prerequisite 7]],0))=0,"",INDEX(tblAllCourses[[Prerequisite 1]:[Prerequisite 7]],MATCH($A216&amp;"Bus Elec",tblAllCourses[Course Code]&amp;tblAllCourses[Type],0),MATCH(H$3,tblAllCourses[[#Headers],[Prerequisite 1]:[Prerequisite 7]],0)))</f>
        <v/>
      </c>
      <c r="I216" s="94" t="str" cm="1">
        <f t="array" ref="I216">IF(INDEX(tblAllCourses[[Prerequisite 1]:[Prerequisite 7]],MATCH($A216&amp;"Bus Elec",tblAllCourses[Course Code]&amp;tblAllCourses[Type],0),MATCH(I$3,tblAllCourses[[#Headers],[Prerequisite 1]:[Prerequisite 7]],0))=0,"",INDEX(tblAllCourses[[Prerequisite 1]:[Prerequisite 7]],MATCH($A216&amp;"Bus Elec",tblAllCourses[Course Code]&amp;tblAllCourses[Type],0),MATCH(I$3,tblAllCourses[[#Headers],[Prerequisite 1]:[Prerequisite 7]],0)))</f>
        <v/>
      </c>
      <c r="J216" s="94" t="str" cm="1">
        <f t="array" ref="J216">IF(INDEX(tblAllCourses[[Prerequisite 1]:[Prerequisite 7]],MATCH($A216&amp;"Bus Elec",tblAllCourses[Course Code]&amp;tblAllCourses[Type],0),MATCH(J$3,tblAllCourses[[#Headers],[Prerequisite 1]:[Prerequisite 7]],0))=0,"",INDEX(tblAllCourses[[Prerequisite 1]:[Prerequisite 7]],MATCH($A216&amp;"Bus Elec",tblAllCourses[Course Code]&amp;tblAllCourses[Type],0),MATCH(J$3,tblAllCourses[[#Headers],[Prerequisite 1]:[Prerequisite 7]],0)))</f>
        <v/>
      </c>
      <c r="K216" s="110"/>
    </row>
    <row r="217" spans="1:11" ht="15.75" customHeight="1" x14ac:dyDescent="0.5">
      <c r="A217" s="44" t="s">
        <v>529</v>
      </c>
      <c r="B217" s="39" t="s">
        <v>330</v>
      </c>
      <c r="C217" s="45">
        <f>VLOOKUP(A217,tblAllCourses[[Course Code]:[Credits]],3,FALSE)</f>
        <v>3</v>
      </c>
      <c r="D217" s="94" t="str" cm="1">
        <f t="array" ref="D217">IF(INDEX(tblAllCourses[[Prerequisite 1]:[Prerequisite 7]],MATCH($A217&amp;"Bus Elec",tblAllCourses[Course Code]&amp;tblAllCourses[Type],0),MATCH(D$3,tblAllCourses[[#Headers],[Prerequisite 1]:[Prerequisite 7]],0))=0,"",INDEX(tblAllCourses[[Prerequisite 1]:[Prerequisite 7]],MATCH($A217&amp;"Bus Elec",tblAllCourses[Course Code]&amp;tblAllCourses[Type],0),MATCH(D$3,tblAllCourses[[#Headers],[Prerequisite 1]:[Prerequisite 7]],0)))</f>
        <v/>
      </c>
      <c r="E217" s="94" t="str" cm="1">
        <f t="array" ref="E217">IF(INDEX(tblAllCourses[[Prerequisite 1]:[Prerequisite 7]],MATCH($A217&amp;"Bus Elec",tblAllCourses[Course Code]&amp;tblAllCourses[Type],0),MATCH(E$3,tblAllCourses[[#Headers],[Prerequisite 1]:[Prerequisite 7]],0))=0,"",INDEX(tblAllCourses[[Prerequisite 1]:[Prerequisite 7]],MATCH($A217&amp;"Bus Elec",tblAllCourses[Course Code]&amp;tblAllCourses[Type],0),MATCH(E$3,tblAllCourses[[#Headers],[Prerequisite 1]:[Prerequisite 7]],0)))</f>
        <v/>
      </c>
      <c r="F217" s="94" t="str" cm="1">
        <f t="array" ref="F217">IF(INDEX(tblAllCourses[[Prerequisite 1]:[Prerequisite 7]],MATCH($A217&amp;"Bus Elec",tblAllCourses[Course Code]&amp;tblAllCourses[Type],0),MATCH(F$3,tblAllCourses[[#Headers],[Prerequisite 1]:[Prerequisite 7]],0))=0,"",INDEX(tblAllCourses[[Prerequisite 1]:[Prerequisite 7]],MATCH($A217&amp;"Bus Elec",tblAllCourses[Course Code]&amp;tblAllCourses[Type],0),MATCH(F$3,tblAllCourses[[#Headers],[Prerequisite 1]:[Prerequisite 7]],0)))</f>
        <v/>
      </c>
      <c r="G217" s="94" t="str" cm="1">
        <f t="array" ref="G217">IF(INDEX(tblAllCourses[[Prerequisite 1]:[Prerequisite 7]],MATCH($A217&amp;"Bus Elec",tblAllCourses[Course Code]&amp;tblAllCourses[Type],0),MATCH(G$3,tblAllCourses[[#Headers],[Prerequisite 1]:[Prerequisite 7]],0))=0,"",INDEX(tblAllCourses[[Prerequisite 1]:[Prerequisite 7]],MATCH($A217&amp;"Bus Elec",tblAllCourses[Course Code]&amp;tblAllCourses[Type],0),MATCH(G$3,tblAllCourses[[#Headers],[Prerequisite 1]:[Prerequisite 7]],0)))</f>
        <v/>
      </c>
      <c r="H217" s="94" t="str" cm="1">
        <f t="array" ref="H217">IF(INDEX(tblAllCourses[[Prerequisite 1]:[Prerequisite 7]],MATCH($A217&amp;"Bus Elec",tblAllCourses[Course Code]&amp;tblAllCourses[Type],0),MATCH(H$3,tblAllCourses[[#Headers],[Prerequisite 1]:[Prerequisite 7]],0))=0,"",INDEX(tblAllCourses[[Prerequisite 1]:[Prerequisite 7]],MATCH($A217&amp;"Bus Elec",tblAllCourses[Course Code]&amp;tblAllCourses[Type],0),MATCH(H$3,tblAllCourses[[#Headers],[Prerequisite 1]:[Prerequisite 7]],0)))</f>
        <v/>
      </c>
      <c r="I217" s="94" t="str" cm="1">
        <f t="array" ref="I217">IF(INDEX(tblAllCourses[[Prerequisite 1]:[Prerequisite 7]],MATCH($A217&amp;"Bus Elec",tblAllCourses[Course Code]&amp;tblAllCourses[Type],0),MATCH(I$3,tblAllCourses[[#Headers],[Prerequisite 1]:[Prerequisite 7]],0))=0,"",INDEX(tblAllCourses[[Prerequisite 1]:[Prerequisite 7]],MATCH($A217&amp;"Bus Elec",tblAllCourses[Course Code]&amp;tblAllCourses[Type],0),MATCH(I$3,tblAllCourses[[#Headers],[Prerequisite 1]:[Prerequisite 7]],0)))</f>
        <v/>
      </c>
      <c r="J217" s="94" t="str" cm="1">
        <f t="array" ref="J217">IF(INDEX(tblAllCourses[[Prerequisite 1]:[Prerequisite 7]],MATCH($A217&amp;"Bus Elec",tblAllCourses[Course Code]&amp;tblAllCourses[Type],0),MATCH(J$3,tblAllCourses[[#Headers],[Prerequisite 1]:[Prerequisite 7]],0))=0,"",INDEX(tblAllCourses[[Prerequisite 1]:[Prerequisite 7]],MATCH($A217&amp;"Bus Elec",tblAllCourses[Course Code]&amp;tblAllCourses[Type],0),MATCH(J$3,tblAllCourses[[#Headers],[Prerequisite 1]:[Prerequisite 7]],0)))</f>
        <v/>
      </c>
      <c r="K217" s="110"/>
    </row>
    <row r="218" spans="1:11" ht="15.75" customHeight="1" x14ac:dyDescent="0.5">
      <c r="A218" s="44" t="s">
        <v>530</v>
      </c>
      <c r="B218" s="39" t="s">
        <v>331</v>
      </c>
      <c r="C218" s="45">
        <f>VLOOKUP(A218,tblAllCourses[[Course Code]:[Credits]],3,FALSE)</f>
        <v>3</v>
      </c>
      <c r="D218" s="94" t="str" cm="1">
        <f t="array" ref="D218">IF(INDEX(tblAllCourses[[Prerequisite 1]:[Prerequisite 7]],MATCH($A218&amp;"Bus Elec",tblAllCourses[Course Code]&amp;tblAllCourses[Type],0),MATCH(D$3,tblAllCourses[[#Headers],[Prerequisite 1]:[Prerequisite 7]],0))=0,"",INDEX(tblAllCourses[[Prerequisite 1]:[Prerequisite 7]],MATCH($A218&amp;"Bus Elec",tblAllCourses[Course Code]&amp;tblAllCourses[Type],0),MATCH(D$3,tblAllCourses[[#Headers],[Prerequisite 1]:[Prerequisite 7]],0)))</f>
        <v/>
      </c>
      <c r="E218" s="94" t="str" cm="1">
        <f t="array" ref="E218">IF(INDEX(tblAllCourses[[Prerequisite 1]:[Prerequisite 7]],MATCH($A218&amp;"Bus Elec",tblAllCourses[Course Code]&amp;tblAllCourses[Type],0),MATCH(E$3,tblAllCourses[[#Headers],[Prerequisite 1]:[Prerequisite 7]],0))=0,"",INDEX(tblAllCourses[[Prerequisite 1]:[Prerequisite 7]],MATCH($A218&amp;"Bus Elec",tblAllCourses[Course Code]&amp;tblAllCourses[Type],0),MATCH(E$3,tblAllCourses[[#Headers],[Prerequisite 1]:[Prerequisite 7]],0)))</f>
        <v/>
      </c>
      <c r="F218" s="94" t="str" cm="1">
        <f t="array" ref="F218">IF(INDEX(tblAllCourses[[Prerequisite 1]:[Prerequisite 7]],MATCH($A218&amp;"Bus Elec",tblAllCourses[Course Code]&amp;tblAllCourses[Type],0),MATCH(F$3,tblAllCourses[[#Headers],[Prerequisite 1]:[Prerequisite 7]],0))=0,"",INDEX(tblAllCourses[[Prerequisite 1]:[Prerequisite 7]],MATCH($A218&amp;"Bus Elec",tblAllCourses[Course Code]&amp;tblAllCourses[Type],0),MATCH(F$3,tblAllCourses[[#Headers],[Prerequisite 1]:[Prerequisite 7]],0)))</f>
        <v/>
      </c>
      <c r="G218" s="94" t="str" cm="1">
        <f t="array" ref="G218">IF(INDEX(tblAllCourses[[Prerequisite 1]:[Prerequisite 7]],MATCH($A218&amp;"Bus Elec",tblAllCourses[Course Code]&amp;tblAllCourses[Type],0),MATCH(G$3,tblAllCourses[[#Headers],[Prerequisite 1]:[Prerequisite 7]],0))=0,"",INDEX(tblAllCourses[[Prerequisite 1]:[Prerequisite 7]],MATCH($A218&amp;"Bus Elec",tblAllCourses[Course Code]&amp;tblAllCourses[Type],0),MATCH(G$3,tblAllCourses[[#Headers],[Prerequisite 1]:[Prerequisite 7]],0)))</f>
        <v/>
      </c>
      <c r="H218" s="94" t="str" cm="1">
        <f t="array" ref="H218">IF(INDEX(tblAllCourses[[Prerequisite 1]:[Prerequisite 7]],MATCH($A218&amp;"Bus Elec",tblAllCourses[Course Code]&amp;tblAllCourses[Type],0),MATCH(H$3,tblAllCourses[[#Headers],[Prerequisite 1]:[Prerequisite 7]],0))=0,"",INDEX(tblAllCourses[[Prerequisite 1]:[Prerequisite 7]],MATCH($A218&amp;"Bus Elec",tblAllCourses[Course Code]&amp;tblAllCourses[Type],0),MATCH(H$3,tblAllCourses[[#Headers],[Prerequisite 1]:[Prerequisite 7]],0)))</f>
        <v/>
      </c>
      <c r="I218" s="94" t="str" cm="1">
        <f t="array" ref="I218">IF(INDEX(tblAllCourses[[Prerequisite 1]:[Prerequisite 7]],MATCH($A218&amp;"Bus Elec",tblAllCourses[Course Code]&amp;tblAllCourses[Type],0),MATCH(I$3,tblAllCourses[[#Headers],[Prerequisite 1]:[Prerequisite 7]],0))=0,"",INDEX(tblAllCourses[[Prerequisite 1]:[Prerequisite 7]],MATCH($A218&amp;"Bus Elec",tblAllCourses[Course Code]&amp;tblAllCourses[Type],0),MATCH(I$3,tblAllCourses[[#Headers],[Prerequisite 1]:[Prerequisite 7]],0)))</f>
        <v/>
      </c>
      <c r="J218" s="94" t="str" cm="1">
        <f t="array" ref="J218">IF(INDEX(tblAllCourses[[Prerequisite 1]:[Prerequisite 7]],MATCH($A218&amp;"Bus Elec",tblAllCourses[Course Code]&amp;tblAllCourses[Type],0),MATCH(J$3,tblAllCourses[[#Headers],[Prerequisite 1]:[Prerequisite 7]],0))=0,"",INDEX(tblAllCourses[[Prerequisite 1]:[Prerequisite 7]],MATCH($A218&amp;"Bus Elec",tblAllCourses[Course Code]&amp;tblAllCourses[Type],0),MATCH(J$3,tblAllCourses[[#Headers],[Prerequisite 1]:[Prerequisite 7]],0)))</f>
        <v/>
      </c>
      <c r="K218" s="110"/>
    </row>
    <row r="219" spans="1:11" ht="15.75" customHeight="1" x14ac:dyDescent="0.5">
      <c r="A219" s="44" t="s">
        <v>531</v>
      </c>
      <c r="B219" s="39" t="s">
        <v>332</v>
      </c>
      <c r="C219" s="45">
        <f>VLOOKUP(A219,tblAllCourses[[Course Code]:[Credits]],3,FALSE)</f>
        <v>3</v>
      </c>
      <c r="D219" s="94" t="str" cm="1">
        <f t="array" ref="D219">IF(INDEX(tblAllCourses[[Prerequisite 1]:[Prerequisite 7]],MATCH($A219&amp;"Bus Elec",tblAllCourses[Course Code]&amp;tblAllCourses[Type],0),MATCH(D$3,tblAllCourses[[#Headers],[Prerequisite 1]:[Prerequisite 7]],0))=0,"",INDEX(tblAllCourses[[Prerequisite 1]:[Prerequisite 7]],MATCH($A219&amp;"Bus Elec",tblAllCourses[Course Code]&amp;tblAllCourses[Type],0),MATCH(D$3,tblAllCourses[[#Headers],[Prerequisite 1]:[Prerequisite 7]],0)))</f>
        <v>BRE4301</v>
      </c>
      <c r="E219" s="94" t="str" cm="1">
        <f t="array" ref="E219">IF(INDEX(tblAllCourses[[Prerequisite 1]:[Prerequisite 7]],MATCH($A219&amp;"Bus Elec",tblAllCourses[Course Code]&amp;tblAllCourses[Type],0),MATCH(E$3,tblAllCourses[[#Headers],[Prerequisite 1]:[Prerequisite 7]],0))=0,"",INDEX(tblAllCourses[[Prerequisite 1]:[Prerequisite 7]],MATCH($A219&amp;"Bus Elec",tblAllCourses[Course Code]&amp;tblAllCourses[Type],0),MATCH(E$3,tblAllCourses[[#Headers],[Prerequisite 1]:[Prerequisite 7]],0)))</f>
        <v/>
      </c>
      <c r="F219" s="94" t="str" cm="1">
        <f t="array" ref="F219">IF(INDEX(tblAllCourses[[Prerequisite 1]:[Prerequisite 7]],MATCH($A219&amp;"Bus Elec",tblAllCourses[Course Code]&amp;tblAllCourses[Type],0),MATCH(F$3,tblAllCourses[[#Headers],[Prerequisite 1]:[Prerequisite 7]],0))=0,"",INDEX(tblAllCourses[[Prerequisite 1]:[Prerequisite 7]],MATCH($A219&amp;"Bus Elec",tblAllCourses[Course Code]&amp;tblAllCourses[Type],0),MATCH(F$3,tblAllCourses[[#Headers],[Prerequisite 1]:[Prerequisite 7]],0)))</f>
        <v/>
      </c>
      <c r="G219" s="94" t="str" cm="1">
        <f t="array" ref="G219">IF(INDEX(tblAllCourses[[Prerequisite 1]:[Prerequisite 7]],MATCH($A219&amp;"Bus Elec",tblAllCourses[Course Code]&amp;tblAllCourses[Type],0),MATCH(G$3,tblAllCourses[[#Headers],[Prerequisite 1]:[Prerequisite 7]],0))=0,"",INDEX(tblAllCourses[[Prerequisite 1]:[Prerequisite 7]],MATCH($A219&amp;"Bus Elec",tblAllCourses[Course Code]&amp;tblAllCourses[Type],0),MATCH(G$3,tblAllCourses[[#Headers],[Prerequisite 1]:[Prerequisite 7]],0)))</f>
        <v/>
      </c>
      <c r="H219" s="94" t="str" cm="1">
        <f t="array" ref="H219">IF(INDEX(tblAllCourses[[Prerequisite 1]:[Prerequisite 7]],MATCH($A219&amp;"Bus Elec",tblAllCourses[Course Code]&amp;tblAllCourses[Type],0),MATCH(H$3,tblAllCourses[[#Headers],[Prerequisite 1]:[Prerequisite 7]],0))=0,"",INDEX(tblAllCourses[[Prerequisite 1]:[Prerequisite 7]],MATCH($A219&amp;"Bus Elec",tblAllCourses[Course Code]&amp;tblAllCourses[Type],0),MATCH(H$3,tblAllCourses[[#Headers],[Prerequisite 1]:[Prerequisite 7]],0)))</f>
        <v/>
      </c>
      <c r="I219" s="94" t="str" cm="1">
        <f t="array" ref="I219">IF(INDEX(tblAllCourses[[Prerequisite 1]:[Prerequisite 7]],MATCH($A219&amp;"Bus Elec",tblAllCourses[Course Code]&amp;tblAllCourses[Type],0),MATCH(I$3,tblAllCourses[[#Headers],[Prerequisite 1]:[Prerequisite 7]],0))=0,"",INDEX(tblAllCourses[[Prerequisite 1]:[Prerequisite 7]],MATCH($A219&amp;"Bus Elec",tblAllCourses[Course Code]&amp;tblAllCourses[Type],0),MATCH(I$3,tblAllCourses[[#Headers],[Prerequisite 1]:[Prerequisite 7]],0)))</f>
        <v/>
      </c>
      <c r="J219" s="94" t="str" cm="1">
        <f t="array" ref="J219">IF(INDEX(tblAllCourses[[Prerequisite 1]:[Prerequisite 7]],MATCH($A219&amp;"Bus Elec",tblAllCourses[Course Code]&amp;tblAllCourses[Type],0),MATCH(J$3,tblAllCourses[[#Headers],[Prerequisite 1]:[Prerequisite 7]],0))=0,"",INDEX(tblAllCourses[[Prerequisite 1]:[Prerequisite 7]],MATCH($A219&amp;"Bus Elec",tblAllCourses[Course Code]&amp;tblAllCourses[Type],0),MATCH(J$3,tblAllCourses[[#Headers],[Prerequisite 1]:[Prerequisite 7]],0)))</f>
        <v/>
      </c>
      <c r="K219" s="110"/>
    </row>
    <row r="220" spans="1:11" ht="15.75" customHeight="1" x14ac:dyDescent="0.5">
      <c r="A220" s="44" t="s">
        <v>532</v>
      </c>
      <c r="B220" s="39" t="s">
        <v>333</v>
      </c>
      <c r="C220" s="45">
        <f>VLOOKUP(A220,tblAllCourses[[Course Code]:[Credits]],3,FALSE)</f>
        <v>3</v>
      </c>
      <c r="D220" s="94" t="str" cm="1">
        <f t="array" ref="D220">IF(INDEX(tblAllCourses[[Prerequisite 1]:[Prerequisite 7]],MATCH($A220&amp;"Bus Elec",tblAllCourses[Course Code]&amp;tblAllCourses[Type],0),MATCH(D$3,tblAllCourses[[#Headers],[Prerequisite 1]:[Prerequisite 7]],0))=0,"",INDEX(tblAllCourses[[Prerequisite 1]:[Prerequisite 7]],MATCH($A220&amp;"Bus Elec",tblAllCourses[Course Code]&amp;tblAllCourses[Type],0),MATCH(D$3,tblAllCourses[[#Headers],[Prerequisite 1]:[Prerequisite 7]],0)))</f>
        <v>BRE3205</v>
      </c>
      <c r="E220" s="94" t="str" cm="1">
        <f t="array" ref="E220">IF(INDEX(tblAllCourses[[Prerequisite 1]:[Prerequisite 7]],MATCH($A220&amp;"Bus Elec",tblAllCourses[Course Code]&amp;tblAllCourses[Type],0),MATCH(E$3,tblAllCourses[[#Headers],[Prerequisite 1]:[Prerequisite 7]],0))=0,"",INDEX(tblAllCourses[[Prerequisite 1]:[Prerequisite 7]],MATCH($A220&amp;"Bus Elec",tblAllCourses[Course Code]&amp;tblAllCourses[Type],0),MATCH(E$3,tblAllCourses[[#Headers],[Prerequisite 1]:[Prerequisite 7]],0)))</f>
        <v/>
      </c>
      <c r="F220" s="94" t="str" cm="1">
        <f t="array" ref="F220">IF(INDEX(tblAllCourses[[Prerequisite 1]:[Prerequisite 7]],MATCH($A220&amp;"Bus Elec",tblAllCourses[Course Code]&amp;tblAllCourses[Type],0),MATCH(F$3,tblAllCourses[[#Headers],[Prerequisite 1]:[Prerequisite 7]],0))=0,"",INDEX(tblAllCourses[[Prerequisite 1]:[Prerequisite 7]],MATCH($A220&amp;"Bus Elec",tblAllCourses[Course Code]&amp;tblAllCourses[Type],0),MATCH(F$3,tblAllCourses[[#Headers],[Prerequisite 1]:[Prerequisite 7]],0)))</f>
        <v/>
      </c>
      <c r="G220" s="94" t="str" cm="1">
        <f t="array" ref="G220">IF(INDEX(tblAllCourses[[Prerequisite 1]:[Prerequisite 7]],MATCH($A220&amp;"Bus Elec",tblAllCourses[Course Code]&amp;tblAllCourses[Type],0),MATCH(G$3,tblAllCourses[[#Headers],[Prerequisite 1]:[Prerequisite 7]],0))=0,"",INDEX(tblAllCourses[[Prerequisite 1]:[Prerequisite 7]],MATCH($A220&amp;"Bus Elec",tblAllCourses[Course Code]&amp;tblAllCourses[Type],0),MATCH(G$3,tblAllCourses[[#Headers],[Prerequisite 1]:[Prerequisite 7]],0)))</f>
        <v/>
      </c>
      <c r="H220" s="94" t="str" cm="1">
        <f t="array" ref="H220">IF(INDEX(tblAllCourses[[Prerequisite 1]:[Prerequisite 7]],MATCH($A220&amp;"Bus Elec",tblAllCourses[Course Code]&amp;tblAllCourses[Type],0),MATCH(H$3,tblAllCourses[[#Headers],[Prerequisite 1]:[Prerequisite 7]],0))=0,"",INDEX(tblAllCourses[[Prerequisite 1]:[Prerequisite 7]],MATCH($A220&amp;"Bus Elec",tblAllCourses[Course Code]&amp;tblAllCourses[Type],0),MATCH(H$3,tblAllCourses[[#Headers],[Prerequisite 1]:[Prerequisite 7]],0)))</f>
        <v/>
      </c>
      <c r="I220" s="94" t="str" cm="1">
        <f t="array" ref="I220">IF(INDEX(tblAllCourses[[Prerequisite 1]:[Prerequisite 7]],MATCH($A220&amp;"Bus Elec",tblAllCourses[Course Code]&amp;tblAllCourses[Type],0),MATCH(I$3,tblAllCourses[[#Headers],[Prerequisite 1]:[Prerequisite 7]],0))=0,"",INDEX(tblAllCourses[[Prerequisite 1]:[Prerequisite 7]],MATCH($A220&amp;"Bus Elec",tblAllCourses[Course Code]&amp;tblAllCourses[Type],0),MATCH(I$3,tblAllCourses[[#Headers],[Prerequisite 1]:[Prerequisite 7]],0)))</f>
        <v/>
      </c>
      <c r="J220" s="94" t="str" cm="1">
        <f t="array" ref="J220">IF(INDEX(tblAllCourses[[Prerequisite 1]:[Prerequisite 7]],MATCH($A220&amp;"Bus Elec",tblAllCourses[Course Code]&amp;tblAllCourses[Type],0),MATCH(J$3,tblAllCourses[[#Headers],[Prerequisite 1]:[Prerequisite 7]],0))=0,"",INDEX(tblAllCourses[[Prerequisite 1]:[Prerequisite 7]],MATCH($A220&amp;"Bus Elec",tblAllCourses[Course Code]&amp;tblAllCourses[Type],0),MATCH(J$3,tblAllCourses[[#Headers],[Prerequisite 1]:[Prerequisite 7]],0)))</f>
        <v/>
      </c>
      <c r="K220" s="110"/>
    </row>
    <row r="221" spans="1:11" ht="15.75" customHeight="1" x14ac:dyDescent="0.5">
      <c r="A221" s="44" t="s">
        <v>533</v>
      </c>
      <c r="B221" s="39" t="s">
        <v>334</v>
      </c>
      <c r="C221" s="45">
        <f>VLOOKUP(A221,tblAllCourses[[Course Code]:[Credits]],3,FALSE)</f>
        <v>3</v>
      </c>
      <c r="D221" s="94" t="str" cm="1">
        <f t="array" ref="D221">IF(INDEX(tblAllCourses[[Prerequisite 1]:[Prerequisite 7]],MATCH($A221&amp;"Bus Elec",tblAllCourses[Course Code]&amp;tblAllCourses[Type],0),MATCH(D$3,tblAllCourses[[#Headers],[Prerequisite 1]:[Prerequisite 7]],0))=0,"",INDEX(tblAllCourses[[Prerequisite 1]:[Prerequisite 7]],MATCH($A221&amp;"Bus Elec",tblAllCourses[Course Code]&amp;tblAllCourses[Type],0),MATCH(D$3,tblAllCourses[[#Headers],[Prerequisite 1]:[Prerequisite 7]],0)))</f>
        <v>BRE3302</v>
      </c>
      <c r="E221" s="94" t="str" cm="1">
        <f t="array" ref="E221">IF(INDEX(tblAllCourses[[Prerequisite 1]:[Prerequisite 7]],MATCH($A221&amp;"Bus Elec",tblAllCourses[Course Code]&amp;tblAllCourses[Type],0),MATCH(E$3,tblAllCourses[[#Headers],[Prerequisite 1]:[Prerequisite 7]],0))=0,"",INDEX(tblAllCourses[[Prerequisite 1]:[Prerequisite 7]],MATCH($A221&amp;"Bus Elec",tblAllCourses[Course Code]&amp;tblAllCourses[Type],0),MATCH(E$3,tblAllCourses[[#Headers],[Prerequisite 1]:[Prerequisite 7]],0)))</f>
        <v/>
      </c>
      <c r="F221" s="94" t="str" cm="1">
        <f t="array" ref="F221">IF(INDEX(tblAllCourses[[Prerequisite 1]:[Prerequisite 7]],MATCH($A221&amp;"Bus Elec",tblAllCourses[Course Code]&amp;tblAllCourses[Type],0),MATCH(F$3,tblAllCourses[[#Headers],[Prerequisite 1]:[Prerequisite 7]],0))=0,"",INDEX(tblAllCourses[[Prerequisite 1]:[Prerequisite 7]],MATCH($A221&amp;"Bus Elec",tblAllCourses[Course Code]&amp;tblAllCourses[Type],0),MATCH(F$3,tblAllCourses[[#Headers],[Prerequisite 1]:[Prerequisite 7]],0)))</f>
        <v/>
      </c>
      <c r="G221" s="94" t="str" cm="1">
        <f t="array" ref="G221">IF(INDEX(tblAllCourses[[Prerequisite 1]:[Prerequisite 7]],MATCH($A221&amp;"Bus Elec",tblAllCourses[Course Code]&amp;tblAllCourses[Type],0),MATCH(G$3,tblAllCourses[[#Headers],[Prerequisite 1]:[Prerequisite 7]],0))=0,"",INDEX(tblAllCourses[[Prerequisite 1]:[Prerequisite 7]],MATCH($A221&amp;"Bus Elec",tblAllCourses[Course Code]&amp;tblAllCourses[Type],0),MATCH(G$3,tblAllCourses[[#Headers],[Prerequisite 1]:[Prerequisite 7]],0)))</f>
        <v/>
      </c>
      <c r="H221" s="94" t="str" cm="1">
        <f t="array" ref="H221">IF(INDEX(tblAllCourses[[Prerequisite 1]:[Prerequisite 7]],MATCH($A221&amp;"Bus Elec",tblAllCourses[Course Code]&amp;tblAllCourses[Type],0),MATCH(H$3,tblAllCourses[[#Headers],[Prerequisite 1]:[Prerequisite 7]],0))=0,"",INDEX(tblAllCourses[[Prerequisite 1]:[Prerequisite 7]],MATCH($A221&amp;"Bus Elec",tblAllCourses[Course Code]&amp;tblAllCourses[Type],0),MATCH(H$3,tblAllCourses[[#Headers],[Prerequisite 1]:[Prerequisite 7]],0)))</f>
        <v/>
      </c>
      <c r="I221" s="94" t="str" cm="1">
        <f t="array" ref="I221">IF(INDEX(tblAllCourses[[Prerequisite 1]:[Prerequisite 7]],MATCH($A221&amp;"Bus Elec",tblAllCourses[Course Code]&amp;tblAllCourses[Type],0),MATCH(I$3,tblAllCourses[[#Headers],[Prerequisite 1]:[Prerequisite 7]],0))=0,"",INDEX(tblAllCourses[[Prerequisite 1]:[Prerequisite 7]],MATCH($A221&amp;"Bus Elec",tblAllCourses[Course Code]&amp;tblAllCourses[Type],0),MATCH(I$3,tblAllCourses[[#Headers],[Prerequisite 1]:[Prerequisite 7]],0)))</f>
        <v/>
      </c>
      <c r="J221" s="94" t="str" cm="1">
        <f t="array" ref="J221">IF(INDEX(tblAllCourses[[Prerequisite 1]:[Prerequisite 7]],MATCH($A221&amp;"Bus Elec",tblAllCourses[Course Code]&amp;tblAllCourses[Type],0),MATCH(J$3,tblAllCourses[[#Headers],[Prerequisite 1]:[Prerequisite 7]],0))=0,"",INDEX(tblAllCourses[[Prerequisite 1]:[Prerequisite 7]],MATCH($A221&amp;"Bus Elec",tblAllCourses[Course Code]&amp;tblAllCourses[Type],0),MATCH(J$3,tblAllCourses[[#Headers],[Prerequisite 1]:[Prerequisite 7]],0)))</f>
        <v/>
      </c>
      <c r="K221" s="110"/>
    </row>
    <row r="222" spans="1:11" ht="15.75" customHeight="1" x14ac:dyDescent="0.5">
      <c r="A222" s="44" t="s">
        <v>534</v>
      </c>
      <c r="B222" s="39" t="s">
        <v>335</v>
      </c>
      <c r="C222" s="45">
        <f>VLOOKUP(A222,tblAllCourses[[Course Code]:[Credits]],3,FALSE)</f>
        <v>3</v>
      </c>
      <c r="D222" s="94" t="str" cm="1">
        <f t="array" ref="D222">IF(INDEX(tblAllCourses[[Prerequisite 1]:[Prerequisite 7]],MATCH($A222&amp;"Bus Elec",tblAllCourses[Course Code]&amp;tblAllCourses[Type],0),MATCH(D$3,tblAllCourses[[#Headers],[Prerequisite 1]:[Prerequisite 7]],0))=0,"",INDEX(tblAllCourses[[Prerequisite 1]:[Prerequisite 7]],MATCH($A222&amp;"Bus Elec",tblAllCourses[Course Code]&amp;tblAllCourses[Type],0),MATCH(D$3,tblAllCourses[[#Headers],[Prerequisite 1]:[Prerequisite 7]],0)))</f>
        <v>BRE3302</v>
      </c>
      <c r="E222" s="94" t="str" cm="1">
        <f t="array" ref="E222">IF(INDEX(tblAllCourses[[Prerequisite 1]:[Prerequisite 7]],MATCH($A222&amp;"Bus Elec",tblAllCourses[Course Code]&amp;tblAllCourses[Type],0),MATCH(E$3,tblAllCourses[[#Headers],[Prerequisite 1]:[Prerequisite 7]],0))=0,"",INDEX(tblAllCourses[[Prerequisite 1]:[Prerequisite 7]],MATCH($A222&amp;"Bus Elec",tblAllCourses[Course Code]&amp;tblAllCourses[Type],0),MATCH(E$3,tblAllCourses[[#Headers],[Prerequisite 1]:[Prerequisite 7]],0)))</f>
        <v/>
      </c>
      <c r="F222" s="94" t="str" cm="1">
        <f t="array" ref="F222">IF(INDEX(tblAllCourses[[Prerequisite 1]:[Prerequisite 7]],MATCH($A222&amp;"Bus Elec",tblAllCourses[Course Code]&amp;tblAllCourses[Type],0),MATCH(F$3,tblAllCourses[[#Headers],[Prerequisite 1]:[Prerequisite 7]],0))=0,"",INDEX(tblAllCourses[[Prerequisite 1]:[Prerequisite 7]],MATCH($A222&amp;"Bus Elec",tblAllCourses[Course Code]&amp;tblAllCourses[Type],0),MATCH(F$3,tblAllCourses[[#Headers],[Prerequisite 1]:[Prerequisite 7]],0)))</f>
        <v/>
      </c>
      <c r="G222" s="94" t="str" cm="1">
        <f t="array" ref="G222">IF(INDEX(tblAllCourses[[Prerequisite 1]:[Prerequisite 7]],MATCH($A222&amp;"Bus Elec",tblAllCourses[Course Code]&amp;tblAllCourses[Type],0),MATCH(G$3,tblAllCourses[[#Headers],[Prerequisite 1]:[Prerequisite 7]],0))=0,"",INDEX(tblAllCourses[[Prerequisite 1]:[Prerequisite 7]],MATCH($A222&amp;"Bus Elec",tblAllCourses[Course Code]&amp;tblAllCourses[Type],0),MATCH(G$3,tblAllCourses[[#Headers],[Prerequisite 1]:[Prerequisite 7]],0)))</f>
        <v/>
      </c>
      <c r="H222" s="94" t="str" cm="1">
        <f t="array" ref="H222">IF(INDEX(tblAllCourses[[Prerequisite 1]:[Prerequisite 7]],MATCH($A222&amp;"Bus Elec",tblAllCourses[Course Code]&amp;tblAllCourses[Type],0),MATCH(H$3,tblAllCourses[[#Headers],[Prerequisite 1]:[Prerequisite 7]],0))=0,"",INDEX(tblAllCourses[[Prerequisite 1]:[Prerequisite 7]],MATCH($A222&amp;"Bus Elec",tblAllCourses[Course Code]&amp;tblAllCourses[Type],0),MATCH(H$3,tblAllCourses[[#Headers],[Prerequisite 1]:[Prerequisite 7]],0)))</f>
        <v/>
      </c>
      <c r="I222" s="94" t="str" cm="1">
        <f t="array" ref="I222">IF(INDEX(tblAllCourses[[Prerequisite 1]:[Prerequisite 7]],MATCH($A222&amp;"Bus Elec",tblAllCourses[Course Code]&amp;tblAllCourses[Type],0),MATCH(I$3,tblAllCourses[[#Headers],[Prerequisite 1]:[Prerequisite 7]],0))=0,"",INDEX(tblAllCourses[[Prerequisite 1]:[Prerequisite 7]],MATCH($A222&amp;"Bus Elec",tblAllCourses[Course Code]&amp;tblAllCourses[Type],0),MATCH(I$3,tblAllCourses[[#Headers],[Prerequisite 1]:[Prerequisite 7]],0)))</f>
        <v/>
      </c>
      <c r="J222" s="94" t="str" cm="1">
        <f t="array" ref="J222">IF(INDEX(tblAllCourses[[Prerequisite 1]:[Prerequisite 7]],MATCH($A222&amp;"Bus Elec",tblAllCourses[Course Code]&amp;tblAllCourses[Type],0),MATCH(J$3,tblAllCourses[[#Headers],[Prerequisite 1]:[Prerequisite 7]],0))=0,"",INDEX(tblAllCourses[[Prerequisite 1]:[Prerequisite 7]],MATCH($A222&amp;"Bus Elec",tblAllCourses[Course Code]&amp;tblAllCourses[Type],0),MATCH(J$3,tblAllCourses[[#Headers],[Prerequisite 1]:[Prerequisite 7]],0)))</f>
        <v/>
      </c>
      <c r="K222" s="110"/>
    </row>
    <row r="223" spans="1:11" ht="15.75" customHeight="1" x14ac:dyDescent="0.5">
      <c r="A223" s="46" t="s">
        <v>535</v>
      </c>
      <c r="B223" s="47" t="s">
        <v>336</v>
      </c>
      <c r="C223" s="45">
        <f>VLOOKUP(A223,tblAllCourses[[Course Code]:[Credits]],3,FALSE)</f>
        <v>3</v>
      </c>
      <c r="D223" s="94" t="str" cm="1">
        <f t="array" ref="D223">IF(INDEX(tblAllCourses[[Prerequisite 1]:[Prerequisite 7]],MATCH($A223&amp;"Bus Elec",tblAllCourses[Course Code]&amp;tblAllCourses[Type],0),MATCH(D$3,tblAllCourses[[#Headers],[Prerequisite 1]:[Prerequisite 7]],0))=0,"",INDEX(tblAllCourses[[Prerequisite 1]:[Prerequisite 7]],MATCH($A223&amp;"Bus Elec",tblAllCourses[Course Code]&amp;tblAllCourses[Type],0),MATCH(D$3,tblAllCourses[[#Headers],[Prerequisite 1]:[Prerequisite 7]],0)))</f>
        <v>BRE3303</v>
      </c>
      <c r="E223" s="94" t="str" cm="1">
        <f t="array" ref="E223">IF(INDEX(tblAllCourses[[Prerequisite 1]:[Prerequisite 7]],MATCH($A223&amp;"Bus Elec",tblAllCourses[Course Code]&amp;tblAllCourses[Type],0),MATCH(E$3,tblAllCourses[[#Headers],[Prerequisite 1]:[Prerequisite 7]],0))=0,"",INDEX(tblAllCourses[[Prerequisite 1]:[Prerequisite 7]],MATCH($A223&amp;"Bus Elec",tblAllCourses[Course Code]&amp;tblAllCourses[Type],0),MATCH(E$3,tblAllCourses[[#Headers],[Prerequisite 1]:[Prerequisite 7]],0)))</f>
        <v/>
      </c>
      <c r="F223" s="94" t="str" cm="1">
        <f t="array" ref="F223">IF(INDEX(tblAllCourses[[Prerequisite 1]:[Prerequisite 7]],MATCH($A223&amp;"Bus Elec",tblAllCourses[Course Code]&amp;tblAllCourses[Type],0),MATCH(F$3,tblAllCourses[[#Headers],[Prerequisite 1]:[Prerequisite 7]],0))=0,"",INDEX(tblAllCourses[[Prerequisite 1]:[Prerequisite 7]],MATCH($A223&amp;"Bus Elec",tblAllCourses[Course Code]&amp;tblAllCourses[Type],0),MATCH(F$3,tblAllCourses[[#Headers],[Prerequisite 1]:[Prerequisite 7]],0)))</f>
        <v/>
      </c>
      <c r="G223" s="94" t="str" cm="1">
        <f t="array" ref="G223">IF(INDEX(tblAllCourses[[Prerequisite 1]:[Prerequisite 7]],MATCH($A223&amp;"Bus Elec",tblAllCourses[Course Code]&amp;tblAllCourses[Type],0),MATCH(G$3,tblAllCourses[[#Headers],[Prerequisite 1]:[Prerequisite 7]],0))=0,"",INDEX(tblAllCourses[[Prerequisite 1]:[Prerequisite 7]],MATCH($A223&amp;"Bus Elec",tblAllCourses[Course Code]&amp;tblAllCourses[Type],0),MATCH(G$3,tblAllCourses[[#Headers],[Prerequisite 1]:[Prerequisite 7]],0)))</f>
        <v/>
      </c>
      <c r="H223" s="94" t="str" cm="1">
        <f t="array" ref="H223">IF(INDEX(tblAllCourses[[Prerequisite 1]:[Prerequisite 7]],MATCH($A223&amp;"Bus Elec",tblAllCourses[Course Code]&amp;tblAllCourses[Type],0),MATCH(H$3,tblAllCourses[[#Headers],[Prerequisite 1]:[Prerequisite 7]],0))=0,"",INDEX(tblAllCourses[[Prerequisite 1]:[Prerequisite 7]],MATCH($A223&amp;"Bus Elec",tblAllCourses[Course Code]&amp;tblAllCourses[Type],0),MATCH(H$3,tblAllCourses[[#Headers],[Prerequisite 1]:[Prerequisite 7]],0)))</f>
        <v/>
      </c>
      <c r="I223" s="94" t="str" cm="1">
        <f t="array" ref="I223">IF(INDEX(tblAllCourses[[Prerequisite 1]:[Prerequisite 7]],MATCH($A223&amp;"Bus Elec",tblAllCourses[Course Code]&amp;tblAllCourses[Type],0),MATCH(I$3,tblAllCourses[[#Headers],[Prerequisite 1]:[Prerequisite 7]],0))=0,"",INDEX(tblAllCourses[[Prerequisite 1]:[Prerequisite 7]],MATCH($A223&amp;"Bus Elec",tblAllCourses[Course Code]&amp;tblAllCourses[Type],0),MATCH(I$3,tblAllCourses[[#Headers],[Prerequisite 1]:[Prerequisite 7]],0)))</f>
        <v/>
      </c>
      <c r="J223" s="94" t="str" cm="1">
        <f t="array" ref="J223">IF(INDEX(tblAllCourses[[Prerequisite 1]:[Prerequisite 7]],MATCH($A223&amp;"Bus Elec",tblAllCourses[Course Code]&amp;tblAllCourses[Type],0),MATCH(J$3,tblAllCourses[[#Headers],[Prerequisite 1]:[Prerequisite 7]],0))=0,"",INDEX(tblAllCourses[[Prerequisite 1]:[Prerequisite 7]],MATCH($A223&amp;"Bus Elec",tblAllCourses[Course Code]&amp;tblAllCourses[Type],0),MATCH(J$3,tblAllCourses[[#Headers],[Prerequisite 1]:[Prerequisite 7]],0)))</f>
        <v/>
      </c>
      <c r="K223" s="110"/>
    </row>
    <row r="224" spans="1:11" ht="15.75" customHeight="1" x14ac:dyDescent="0.5">
      <c r="A224" s="44" t="s">
        <v>536</v>
      </c>
      <c r="B224" s="39" t="s">
        <v>337</v>
      </c>
      <c r="C224" s="45">
        <f>VLOOKUP(A224,tblAllCourses[[Course Code]:[Credits]],3,FALSE)</f>
        <v>3</v>
      </c>
      <c r="D224" s="94" t="str" cm="1">
        <f t="array" ref="D224">IF(INDEX(tblAllCourses[[Prerequisite 1]:[Prerequisite 7]],MATCH($A224&amp;"Bus Elec",tblAllCourses[Course Code]&amp;tblAllCourses[Type],0),MATCH(D$3,tblAllCourses[[#Headers],[Prerequisite 1]:[Prerequisite 7]],0))=0,"",INDEX(tblAllCourses[[Prerequisite 1]:[Prerequisite 7]],MATCH($A224&amp;"Bus Elec",tblAllCourses[Course Code]&amp;tblAllCourses[Type],0),MATCH(D$3,tblAllCourses[[#Headers],[Prerequisite 1]:[Prerequisite 7]],0)))</f>
        <v>Approval-Chair</v>
      </c>
      <c r="E224" s="94" t="str" cm="1">
        <f t="array" ref="E224">IF(INDEX(tblAllCourses[[Prerequisite 1]:[Prerequisite 7]],MATCH($A224&amp;"Bus Elec",tblAllCourses[Course Code]&amp;tblAllCourses[Type],0),MATCH(E$3,tblAllCourses[[#Headers],[Prerequisite 1]:[Prerequisite 7]],0))=0,"",INDEX(tblAllCourses[[Prerequisite 1]:[Prerequisite 7]],MATCH($A224&amp;"Bus Elec",tblAllCourses[Course Code]&amp;tblAllCourses[Type],0),MATCH(E$3,tblAllCourses[[#Headers],[Prerequisite 1]:[Prerequisite 7]],0)))</f>
        <v/>
      </c>
      <c r="F224" s="94" t="str" cm="1">
        <f t="array" ref="F224">IF(INDEX(tblAllCourses[[Prerequisite 1]:[Prerequisite 7]],MATCH($A224&amp;"Bus Elec",tblAllCourses[Course Code]&amp;tblAllCourses[Type],0),MATCH(F$3,tblAllCourses[[#Headers],[Prerequisite 1]:[Prerequisite 7]],0))=0,"",INDEX(tblAllCourses[[Prerequisite 1]:[Prerequisite 7]],MATCH($A224&amp;"Bus Elec",tblAllCourses[Course Code]&amp;tblAllCourses[Type],0),MATCH(F$3,tblAllCourses[[#Headers],[Prerequisite 1]:[Prerequisite 7]],0)))</f>
        <v/>
      </c>
      <c r="G224" s="94" t="str" cm="1">
        <f t="array" ref="G224">IF(INDEX(tblAllCourses[[Prerequisite 1]:[Prerequisite 7]],MATCH($A224&amp;"Bus Elec",tblAllCourses[Course Code]&amp;tblAllCourses[Type],0),MATCH(G$3,tblAllCourses[[#Headers],[Prerequisite 1]:[Prerequisite 7]],0))=0,"",INDEX(tblAllCourses[[Prerequisite 1]:[Prerequisite 7]],MATCH($A224&amp;"Bus Elec",tblAllCourses[Course Code]&amp;tblAllCourses[Type],0),MATCH(G$3,tblAllCourses[[#Headers],[Prerequisite 1]:[Prerequisite 7]],0)))</f>
        <v/>
      </c>
      <c r="H224" s="94" t="str" cm="1">
        <f t="array" ref="H224">IF(INDEX(tblAllCourses[[Prerequisite 1]:[Prerequisite 7]],MATCH($A224&amp;"Bus Elec",tblAllCourses[Course Code]&amp;tblAllCourses[Type],0),MATCH(H$3,tblAllCourses[[#Headers],[Prerequisite 1]:[Prerequisite 7]],0))=0,"",INDEX(tblAllCourses[[Prerequisite 1]:[Prerequisite 7]],MATCH($A224&amp;"Bus Elec",tblAllCourses[Course Code]&amp;tblAllCourses[Type],0),MATCH(H$3,tblAllCourses[[#Headers],[Prerequisite 1]:[Prerequisite 7]],0)))</f>
        <v/>
      </c>
      <c r="I224" s="94" t="str" cm="1">
        <f t="array" ref="I224">IF(INDEX(tblAllCourses[[Prerequisite 1]:[Prerequisite 7]],MATCH($A224&amp;"Bus Elec",tblAllCourses[Course Code]&amp;tblAllCourses[Type],0),MATCH(I$3,tblAllCourses[[#Headers],[Prerequisite 1]:[Prerequisite 7]],0))=0,"",INDEX(tblAllCourses[[Prerequisite 1]:[Prerequisite 7]],MATCH($A224&amp;"Bus Elec",tblAllCourses[Course Code]&amp;tblAllCourses[Type],0),MATCH(I$3,tblAllCourses[[#Headers],[Prerequisite 1]:[Prerequisite 7]],0)))</f>
        <v/>
      </c>
      <c r="J224" s="94" t="str" cm="1">
        <f t="array" ref="J224">IF(INDEX(tblAllCourses[[Prerequisite 1]:[Prerequisite 7]],MATCH($A224&amp;"Bus Elec",tblAllCourses[Course Code]&amp;tblAllCourses[Type],0),MATCH(J$3,tblAllCourses[[#Headers],[Prerequisite 1]:[Prerequisite 7]],0))=0,"",INDEX(tblAllCourses[[Prerequisite 1]:[Prerequisite 7]],MATCH($A224&amp;"Bus Elec",tblAllCourses[Course Code]&amp;tblAllCourses[Type],0),MATCH(J$3,tblAllCourses[[#Headers],[Prerequisite 1]:[Prerequisite 7]],0)))</f>
        <v/>
      </c>
      <c r="K224" s="110"/>
    </row>
    <row r="225" spans="1:11" ht="15.75" customHeight="1" x14ac:dyDescent="0.5">
      <c r="A225" s="44" t="s">
        <v>537</v>
      </c>
      <c r="B225" s="39" t="s">
        <v>338</v>
      </c>
      <c r="C225" s="45">
        <f>VLOOKUP(A225,tblAllCourses[[Course Code]:[Credits]],3,FALSE)</f>
        <v>3</v>
      </c>
      <c r="D225" s="94" t="str" cm="1">
        <f t="array" ref="D225">IF(INDEX(tblAllCourses[[Prerequisite 1]:[Prerequisite 7]],MATCH($A225&amp;"Bus Elec",tblAllCourses[Course Code]&amp;tblAllCourses[Type],0),MATCH(D$3,tblAllCourses[[#Headers],[Prerequisite 1]:[Prerequisite 7]],0))=0,"",INDEX(tblAllCourses[[Prerequisite 1]:[Prerequisite 7]],MATCH($A225&amp;"Bus Elec",tblAllCourses[Course Code]&amp;tblAllCourses[Type],0),MATCH(D$3,tblAllCourses[[#Headers],[Prerequisite 1]:[Prerequisite 7]],0)))</f>
        <v>Approval-Chair</v>
      </c>
      <c r="E225" s="94" t="str" cm="1">
        <f t="array" ref="E225">IF(INDEX(tblAllCourses[[Prerequisite 1]:[Prerequisite 7]],MATCH($A225&amp;"Bus Elec",tblAllCourses[Course Code]&amp;tblAllCourses[Type],0),MATCH(E$3,tblAllCourses[[#Headers],[Prerequisite 1]:[Prerequisite 7]],0))=0,"",INDEX(tblAllCourses[[Prerequisite 1]:[Prerequisite 7]],MATCH($A225&amp;"Bus Elec",tblAllCourses[Course Code]&amp;tblAllCourses[Type],0),MATCH(E$3,tblAllCourses[[#Headers],[Prerequisite 1]:[Prerequisite 7]],0)))</f>
        <v/>
      </c>
      <c r="F225" s="94" t="str" cm="1">
        <f t="array" ref="F225">IF(INDEX(tblAllCourses[[Prerequisite 1]:[Prerequisite 7]],MATCH($A225&amp;"Bus Elec",tblAllCourses[Course Code]&amp;tblAllCourses[Type],0),MATCH(F$3,tblAllCourses[[#Headers],[Prerequisite 1]:[Prerequisite 7]],0))=0,"",INDEX(tblAllCourses[[Prerequisite 1]:[Prerequisite 7]],MATCH($A225&amp;"Bus Elec",tblAllCourses[Course Code]&amp;tblAllCourses[Type],0),MATCH(F$3,tblAllCourses[[#Headers],[Prerequisite 1]:[Prerequisite 7]],0)))</f>
        <v/>
      </c>
      <c r="G225" s="94" t="str" cm="1">
        <f t="array" ref="G225">IF(INDEX(tblAllCourses[[Prerequisite 1]:[Prerequisite 7]],MATCH($A225&amp;"Bus Elec",tblAllCourses[Course Code]&amp;tblAllCourses[Type],0),MATCH(G$3,tblAllCourses[[#Headers],[Prerequisite 1]:[Prerequisite 7]],0))=0,"",INDEX(tblAllCourses[[Prerequisite 1]:[Prerequisite 7]],MATCH($A225&amp;"Bus Elec",tblAllCourses[Course Code]&amp;tblAllCourses[Type],0),MATCH(G$3,tblAllCourses[[#Headers],[Prerequisite 1]:[Prerequisite 7]],0)))</f>
        <v/>
      </c>
      <c r="H225" s="94" t="str" cm="1">
        <f t="array" ref="H225">IF(INDEX(tblAllCourses[[Prerequisite 1]:[Prerequisite 7]],MATCH($A225&amp;"Bus Elec",tblAllCourses[Course Code]&amp;tblAllCourses[Type],0),MATCH(H$3,tblAllCourses[[#Headers],[Prerequisite 1]:[Prerequisite 7]],0))=0,"",INDEX(tblAllCourses[[Prerequisite 1]:[Prerequisite 7]],MATCH($A225&amp;"Bus Elec",tblAllCourses[Course Code]&amp;tblAllCourses[Type],0),MATCH(H$3,tblAllCourses[[#Headers],[Prerequisite 1]:[Prerequisite 7]],0)))</f>
        <v/>
      </c>
      <c r="I225" s="94" t="str" cm="1">
        <f t="array" ref="I225">IF(INDEX(tblAllCourses[[Prerequisite 1]:[Prerequisite 7]],MATCH($A225&amp;"Bus Elec",tblAllCourses[Course Code]&amp;tblAllCourses[Type],0),MATCH(I$3,tblAllCourses[[#Headers],[Prerequisite 1]:[Prerequisite 7]],0))=0,"",INDEX(tblAllCourses[[Prerequisite 1]:[Prerequisite 7]],MATCH($A225&amp;"Bus Elec",tblAllCourses[Course Code]&amp;tblAllCourses[Type],0),MATCH(I$3,tblAllCourses[[#Headers],[Prerequisite 1]:[Prerequisite 7]],0)))</f>
        <v/>
      </c>
      <c r="J225" s="94" t="str" cm="1">
        <f t="array" ref="J225">IF(INDEX(tblAllCourses[[Prerequisite 1]:[Prerequisite 7]],MATCH($A225&amp;"Bus Elec",tblAllCourses[Course Code]&amp;tblAllCourses[Type],0),MATCH(J$3,tblAllCourses[[#Headers],[Prerequisite 1]:[Prerequisite 7]],0))=0,"",INDEX(tblAllCourses[[Prerequisite 1]:[Prerequisite 7]],MATCH($A225&amp;"Bus Elec",tblAllCourses[Course Code]&amp;tblAllCourses[Type],0),MATCH(J$3,tblAllCourses[[#Headers],[Prerequisite 1]:[Prerequisite 7]],0)))</f>
        <v/>
      </c>
      <c r="K225" s="110"/>
    </row>
    <row r="226" spans="1:11" ht="15.75" customHeight="1" x14ac:dyDescent="0.5">
      <c r="A226" s="44" t="s">
        <v>538</v>
      </c>
      <c r="B226" s="39" t="s">
        <v>339</v>
      </c>
      <c r="C226" s="45">
        <f>VLOOKUP(A226,tblAllCourses[[Course Code]:[Credits]],3,FALSE)</f>
        <v>3</v>
      </c>
      <c r="D226" s="94" t="str" cm="1">
        <f t="array" ref="D226">IF(INDEX(tblAllCourses[[Prerequisite 1]:[Prerequisite 7]],MATCH($A226&amp;"Bus Elec",tblAllCourses[Course Code]&amp;tblAllCourses[Type],0),MATCH(D$3,tblAllCourses[[#Headers],[Prerequisite 1]:[Prerequisite 7]],0))=0,"",INDEX(tblAllCourses[[Prerequisite 1]:[Prerequisite 7]],MATCH($A226&amp;"Bus Elec",tblAllCourses[Course Code]&amp;tblAllCourses[Type],0),MATCH(D$3,tblAllCourses[[#Headers],[Prerequisite 1]:[Prerequisite 7]],0)))</f>
        <v>Approval-Chair</v>
      </c>
      <c r="E226" s="94" t="str" cm="1">
        <f t="array" ref="E226">IF(INDEX(tblAllCourses[[Prerequisite 1]:[Prerequisite 7]],MATCH($A226&amp;"Bus Elec",tblAllCourses[Course Code]&amp;tblAllCourses[Type],0),MATCH(E$3,tblAllCourses[[#Headers],[Prerequisite 1]:[Prerequisite 7]],0))=0,"",INDEX(tblAllCourses[[Prerequisite 1]:[Prerequisite 7]],MATCH($A226&amp;"Bus Elec",tblAllCourses[Course Code]&amp;tblAllCourses[Type],0),MATCH(E$3,tblAllCourses[[#Headers],[Prerequisite 1]:[Prerequisite 7]],0)))</f>
        <v/>
      </c>
      <c r="F226" s="94" t="str" cm="1">
        <f t="array" ref="F226">IF(INDEX(tblAllCourses[[Prerequisite 1]:[Prerequisite 7]],MATCH($A226&amp;"Bus Elec",tblAllCourses[Course Code]&amp;tblAllCourses[Type],0),MATCH(F$3,tblAllCourses[[#Headers],[Prerequisite 1]:[Prerequisite 7]],0))=0,"",INDEX(tblAllCourses[[Prerequisite 1]:[Prerequisite 7]],MATCH($A226&amp;"Bus Elec",tblAllCourses[Course Code]&amp;tblAllCourses[Type],0),MATCH(F$3,tblAllCourses[[#Headers],[Prerequisite 1]:[Prerequisite 7]],0)))</f>
        <v/>
      </c>
      <c r="G226" s="94" t="str" cm="1">
        <f t="array" ref="G226">IF(INDEX(tblAllCourses[[Prerequisite 1]:[Prerequisite 7]],MATCH($A226&amp;"Bus Elec",tblAllCourses[Course Code]&amp;tblAllCourses[Type],0),MATCH(G$3,tblAllCourses[[#Headers],[Prerequisite 1]:[Prerequisite 7]],0))=0,"",INDEX(tblAllCourses[[Prerequisite 1]:[Prerequisite 7]],MATCH($A226&amp;"Bus Elec",tblAllCourses[Course Code]&amp;tblAllCourses[Type],0),MATCH(G$3,tblAllCourses[[#Headers],[Prerequisite 1]:[Prerequisite 7]],0)))</f>
        <v/>
      </c>
      <c r="H226" s="94" t="str" cm="1">
        <f t="array" ref="H226">IF(INDEX(tblAllCourses[[Prerequisite 1]:[Prerequisite 7]],MATCH($A226&amp;"Bus Elec",tblAllCourses[Course Code]&amp;tblAllCourses[Type],0),MATCH(H$3,tblAllCourses[[#Headers],[Prerequisite 1]:[Prerequisite 7]],0))=0,"",INDEX(tblAllCourses[[Prerequisite 1]:[Prerequisite 7]],MATCH($A226&amp;"Bus Elec",tblAllCourses[Course Code]&amp;tblAllCourses[Type],0),MATCH(H$3,tblAllCourses[[#Headers],[Prerequisite 1]:[Prerequisite 7]],0)))</f>
        <v/>
      </c>
      <c r="I226" s="94" t="str" cm="1">
        <f t="array" ref="I226">IF(INDEX(tblAllCourses[[Prerequisite 1]:[Prerequisite 7]],MATCH($A226&amp;"Bus Elec",tblAllCourses[Course Code]&amp;tblAllCourses[Type],0),MATCH(I$3,tblAllCourses[[#Headers],[Prerequisite 1]:[Prerequisite 7]],0))=0,"",INDEX(tblAllCourses[[Prerequisite 1]:[Prerequisite 7]],MATCH($A226&amp;"Bus Elec",tblAllCourses[Course Code]&amp;tblAllCourses[Type],0),MATCH(I$3,tblAllCourses[[#Headers],[Prerequisite 1]:[Prerequisite 7]],0)))</f>
        <v/>
      </c>
      <c r="J226" s="94" t="str" cm="1">
        <f t="array" ref="J226">IF(INDEX(tblAllCourses[[Prerequisite 1]:[Prerequisite 7]],MATCH($A226&amp;"Bus Elec",tblAllCourses[Course Code]&amp;tblAllCourses[Type],0),MATCH(J$3,tblAllCourses[[#Headers],[Prerequisite 1]:[Prerequisite 7]],0))=0,"",INDEX(tblAllCourses[[Prerequisite 1]:[Prerequisite 7]],MATCH($A226&amp;"Bus Elec",tblAllCourses[Course Code]&amp;tblAllCourses[Type],0),MATCH(J$3,tblAllCourses[[#Headers],[Prerequisite 1]:[Prerequisite 7]],0)))</f>
        <v/>
      </c>
      <c r="K226" s="110"/>
    </row>
    <row r="227" spans="1:11" ht="15.75" customHeight="1" x14ac:dyDescent="0.5">
      <c r="A227" s="44" t="s">
        <v>539</v>
      </c>
      <c r="B227" s="39" t="s">
        <v>340</v>
      </c>
      <c r="C227" s="45">
        <f>VLOOKUP(A227,tblAllCourses[[Course Code]:[Credits]],3,FALSE)</f>
        <v>3</v>
      </c>
      <c r="D227" s="94" t="str" cm="1">
        <f t="array" ref="D227">IF(INDEX(tblAllCourses[[Prerequisite 1]:[Prerequisite 7]],MATCH($A227&amp;"Bus Elec",tblAllCourses[Course Code]&amp;tblAllCourses[Type],0),MATCH(D$3,tblAllCourses[[#Headers],[Prerequisite 1]:[Prerequisite 7]],0))=0,"",INDEX(tblAllCourses[[Prerequisite 1]:[Prerequisite 7]],MATCH($A227&amp;"Bus Elec",tblAllCourses[Course Code]&amp;tblAllCourses[Type],0),MATCH(D$3,tblAllCourses[[#Headers],[Prerequisite 1]:[Prerequisite 7]],0)))</f>
        <v>SA2001</v>
      </c>
      <c r="E227" s="94" t="str" cm="1">
        <f t="array" ref="E227">IF(INDEX(tblAllCourses[[Prerequisite 1]:[Prerequisite 7]],MATCH($A227&amp;"Bus Elec",tblAllCourses[Course Code]&amp;tblAllCourses[Type],0),MATCH(E$3,tblAllCourses[[#Headers],[Prerequisite 1]:[Prerequisite 7]],0))=0,"",INDEX(tblAllCourses[[Prerequisite 1]:[Prerequisite 7]],MATCH($A227&amp;"Bus Elec",tblAllCourses[Course Code]&amp;tblAllCourses[Type],0),MATCH(E$3,tblAllCourses[[#Headers],[Prerequisite 1]:[Prerequisite 7]],0)))</f>
        <v>BBA2102</v>
      </c>
      <c r="F227" s="94" t="str" cm="1">
        <f t="array" ref="F227">IF(INDEX(tblAllCourses[[Prerequisite 1]:[Prerequisite 7]],MATCH($A227&amp;"Bus Elec",tblAllCourses[Course Code]&amp;tblAllCourses[Type],0),MATCH(F$3,tblAllCourses[[#Headers],[Prerequisite 1]:[Prerequisite 7]],0))=0,"",INDEX(tblAllCourses[[Prerequisite 1]:[Prerequisite 7]],MATCH($A227&amp;"Bus Elec",tblAllCourses[Course Code]&amp;tblAllCourses[Type],0),MATCH(F$3,tblAllCourses[[#Headers],[Prerequisite 1]:[Prerequisite 7]],0)))</f>
        <v/>
      </c>
      <c r="G227" s="94" t="str" cm="1">
        <f t="array" ref="G227">IF(INDEX(tblAllCourses[[Prerequisite 1]:[Prerequisite 7]],MATCH($A227&amp;"Bus Elec",tblAllCourses[Course Code]&amp;tblAllCourses[Type],0),MATCH(G$3,tblAllCourses[[#Headers],[Prerequisite 1]:[Prerequisite 7]],0))=0,"",INDEX(tblAllCourses[[Prerequisite 1]:[Prerequisite 7]],MATCH($A227&amp;"Bus Elec",tblAllCourses[Course Code]&amp;tblAllCourses[Type],0),MATCH(G$3,tblAllCourses[[#Headers],[Prerequisite 1]:[Prerequisite 7]],0)))</f>
        <v/>
      </c>
      <c r="H227" s="94" t="str" cm="1">
        <f t="array" ref="H227">IF(INDEX(tblAllCourses[[Prerequisite 1]:[Prerequisite 7]],MATCH($A227&amp;"Bus Elec",tblAllCourses[Course Code]&amp;tblAllCourses[Type],0),MATCH(H$3,tblAllCourses[[#Headers],[Prerequisite 1]:[Prerequisite 7]],0))=0,"",INDEX(tblAllCourses[[Prerequisite 1]:[Prerequisite 7]],MATCH($A227&amp;"Bus Elec",tblAllCourses[Course Code]&amp;tblAllCourses[Type],0),MATCH(H$3,tblAllCourses[[#Headers],[Prerequisite 1]:[Prerequisite 7]],0)))</f>
        <v/>
      </c>
      <c r="I227" s="94" t="str" cm="1">
        <f t="array" ref="I227">IF(INDEX(tblAllCourses[[Prerequisite 1]:[Prerequisite 7]],MATCH($A227&amp;"Bus Elec",tblAllCourses[Course Code]&amp;tblAllCourses[Type],0),MATCH(I$3,tblAllCourses[[#Headers],[Prerequisite 1]:[Prerequisite 7]],0))=0,"",INDEX(tblAllCourses[[Prerequisite 1]:[Prerequisite 7]],MATCH($A227&amp;"Bus Elec",tblAllCourses[Course Code]&amp;tblAllCourses[Type],0),MATCH(I$3,tblAllCourses[[#Headers],[Prerequisite 1]:[Prerequisite 7]],0)))</f>
        <v/>
      </c>
      <c r="J227" s="94" t="str" cm="1">
        <f t="array" ref="J227">IF(INDEX(tblAllCourses[[Prerequisite 1]:[Prerequisite 7]],MATCH($A227&amp;"Bus Elec",tblAllCourses[Course Code]&amp;tblAllCourses[Type],0),MATCH(J$3,tblAllCourses[[#Headers],[Prerequisite 1]:[Prerequisite 7]],0))=0,"",INDEX(tblAllCourses[[Prerequisite 1]:[Prerequisite 7]],MATCH($A227&amp;"Bus Elec",tblAllCourses[Course Code]&amp;tblAllCourses[Type],0),MATCH(J$3,tblAllCourses[[#Headers],[Prerequisite 1]:[Prerequisite 7]],0)))</f>
        <v/>
      </c>
      <c r="K227" s="110"/>
    </row>
    <row r="228" spans="1:11" ht="15.75" customHeight="1" x14ac:dyDescent="0.5">
      <c r="A228" s="44" t="s">
        <v>540</v>
      </c>
      <c r="B228" s="39" t="s">
        <v>341</v>
      </c>
      <c r="C228" s="45">
        <f>VLOOKUP(A228,tblAllCourses[[Course Code]:[Credits]],3,FALSE)</f>
        <v>3</v>
      </c>
      <c r="D228" s="94" t="str" cm="1">
        <f t="array" ref="D228">IF(INDEX(tblAllCourses[[Prerequisite 1]:[Prerequisite 7]],MATCH($A228&amp;"Bus Elec",tblAllCourses[Course Code]&amp;tblAllCourses[Type],0),MATCH(D$3,tblAllCourses[[#Headers],[Prerequisite 1]:[Prerequisite 7]],0))=0,"",INDEX(tblAllCourses[[Prerequisite 1]:[Prerequisite 7]],MATCH($A228&amp;"Bus Elec",tblAllCourses[Course Code]&amp;tblAllCourses[Type],0),MATCH(D$3,tblAllCourses[[#Headers],[Prerequisite 1]:[Prerequisite 7]],0)))</f>
        <v>SA2001</v>
      </c>
      <c r="E228" s="94" t="str" cm="1">
        <f t="array" ref="E228">IF(INDEX(tblAllCourses[[Prerequisite 1]:[Prerequisite 7]],MATCH($A228&amp;"Bus Elec",tblAllCourses[Course Code]&amp;tblAllCourses[Type],0),MATCH(E$3,tblAllCourses[[#Headers],[Prerequisite 1]:[Prerequisite 7]],0))=0,"",INDEX(tblAllCourses[[Prerequisite 1]:[Prerequisite 7]],MATCH($A228&amp;"Bus Elec",tblAllCourses[Course Code]&amp;tblAllCourses[Type],0),MATCH(E$3,tblAllCourses[[#Headers],[Prerequisite 1]:[Prerequisite 7]],0)))</f>
        <v>BBA2102</v>
      </c>
      <c r="F228" s="94" t="str" cm="1">
        <f t="array" ref="F228">IF(INDEX(tblAllCourses[[Prerequisite 1]:[Prerequisite 7]],MATCH($A228&amp;"Bus Elec",tblAllCourses[Course Code]&amp;tblAllCourses[Type],0),MATCH(F$3,tblAllCourses[[#Headers],[Prerequisite 1]:[Prerequisite 7]],0))=0,"",INDEX(tblAllCourses[[Prerequisite 1]:[Prerequisite 7]],MATCH($A228&amp;"Bus Elec",tblAllCourses[Course Code]&amp;tblAllCourses[Type],0),MATCH(F$3,tblAllCourses[[#Headers],[Prerequisite 1]:[Prerequisite 7]],0)))</f>
        <v/>
      </c>
      <c r="G228" s="94" t="str" cm="1">
        <f t="array" ref="G228">IF(INDEX(tblAllCourses[[Prerequisite 1]:[Prerequisite 7]],MATCH($A228&amp;"Bus Elec",tblAllCourses[Course Code]&amp;tblAllCourses[Type],0),MATCH(G$3,tblAllCourses[[#Headers],[Prerequisite 1]:[Prerequisite 7]],0))=0,"",INDEX(tblAllCourses[[Prerequisite 1]:[Prerequisite 7]],MATCH($A228&amp;"Bus Elec",tblAllCourses[Course Code]&amp;tblAllCourses[Type],0),MATCH(G$3,tblAllCourses[[#Headers],[Prerequisite 1]:[Prerequisite 7]],0)))</f>
        <v/>
      </c>
      <c r="H228" s="94" t="str" cm="1">
        <f t="array" ref="H228">IF(INDEX(tblAllCourses[[Prerequisite 1]:[Prerequisite 7]],MATCH($A228&amp;"Bus Elec",tblAllCourses[Course Code]&amp;tblAllCourses[Type],0),MATCH(H$3,tblAllCourses[[#Headers],[Prerequisite 1]:[Prerequisite 7]],0))=0,"",INDEX(tblAllCourses[[Prerequisite 1]:[Prerequisite 7]],MATCH($A228&amp;"Bus Elec",tblAllCourses[Course Code]&amp;tblAllCourses[Type],0),MATCH(H$3,tblAllCourses[[#Headers],[Prerequisite 1]:[Prerequisite 7]],0)))</f>
        <v/>
      </c>
      <c r="I228" s="94" t="str" cm="1">
        <f t="array" ref="I228">IF(INDEX(tblAllCourses[[Prerequisite 1]:[Prerequisite 7]],MATCH($A228&amp;"Bus Elec",tblAllCourses[Course Code]&amp;tblAllCourses[Type],0),MATCH(I$3,tblAllCourses[[#Headers],[Prerequisite 1]:[Prerequisite 7]],0))=0,"",INDEX(tblAllCourses[[Prerequisite 1]:[Prerequisite 7]],MATCH($A228&amp;"Bus Elec",tblAllCourses[Course Code]&amp;tblAllCourses[Type],0),MATCH(I$3,tblAllCourses[[#Headers],[Prerequisite 1]:[Prerequisite 7]],0)))</f>
        <v/>
      </c>
      <c r="J228" s="94" t="str" cm="1">
        <f t="array" ref="J228">IF(INDEX(tblAllCourses[[Prerequisite 1]:[Prerequisite 7]],MATCH($A228&amp;"Bus Elec",tblAllCourses[Course Code]&amp;tblAllCourses[Type],0),MATCH(J$3,tblAllCourses[[#Headers],[Prerequisite 1]:[Prerequisite 7]],0))=0,"",INDEX(tblAllCourses[[Prerequisite 1]:[Prerequisite 7]],MATCH($A228&amp;"Bus Elec",tblAllCourses[Course Code]&amp;tblAllCourses[Type],0),MATCH(J$3,tblAllCourses[[#Headers],[Prerequisite 1]:[Prerequisite 7]],0)))</f>
        <v/>
      </c>
      <c r="K228" s="110"/>
    </row>
    <row r="229" spans="1:11" ht="15.75" customHeight="1" x14ac:dyDescent="0.5">
      <c r="A229" s="44" t="s">
        <v>541</v>
      </c>
      <c r="B229" s="39" t="s">
        <v>342</v>
      </c>
      <c r="C229" s="45">
        <f>VLOOKUP(A229,tblAllCourses[[Course Code]:[Credits]],3,FALSE)</f>
        <v>3</v>
      </c>
      <c r="D229" s="94" t="str" cm="1">
        <f t="array" ref="D229">IF(INDEX(tblAllCourses[[Prerequisite 1]:[Prerequisite 7]],MATCH($A229&amp;"Bus Elec",tblAllCourses[Course Code]&amp;tblAllCourses[Type],0),MATCH(D$3,tblAllCourses[[#Headers],[Prerequisite 1]:[Prerequisite 7]],0))=0,"",INDEX(tblAllCourses[[Prerequisite 1]:[Prerequisite 7]],MATCH($A229&amp;"Bus Elec",tblAllCourses[Course Code]&amp;tblAllCourses[Type],0),MATCH(D$3,tblAllCourses[[#Headers],[Prerequisite 1]:[Prerequisite 7]],0)))</f>
        <v>Approval-Chair</v>
      </c>
      <c r="E229" s="94" t="str" cm="1">
        <f t="array" ref="E229">IF(INDEX(tblAllCourses[[Prerequisite 1]:[Prerequisite 7]],MATCH($A229&amp;"Bus Elec",tblAllCourses[Course Code]&amp;tblAllCourses[Type],0),MATCH(E$3,tblAllCourses[[#Headers],[Prerequisite 1]:[Prerequisite 7]],0))=0,"",INDEX(tblAllCourses[[Prerequisite 1]:[Prerequisite 7]],MATCH($A229&amp;"Bus Elec",tblAllCourses[Course Code]&amp;tblAllCourses[Type],0),MATCH(E$3,tblAllCourses[[#Headers],[Prerequisite 1]:[Prerequisite 7]],0)))</f>
        <v/>
      </c>
      <c r="F229" s="94" t="str" cm="1">
        <f t="array" ref="F229">IF(INDEX(tblAllCourses[[Prerequisite 1]:[Prerequisite 7]],MATCH($A229&amp;"Bus Elec",tblAllCourses[Course Code]&amp;tblAllCourses[Type],0),MATCH(F$3,tblAllCourses[[#Headers],[Prerequisite 1]:[Prerequisite 7]],0))=0,"",INDEX(tblAllCourses[[Prerequisite 1]:[Prerequisite 7]],MATCH($A229&amp;"Bus Elec",tblAllCourses[Course Code]&amp;tblAllCourses[Type],0),MATCH(F$3,tblAllCourses[[#Headers],[Prerequisite 1]:[Prerequisite 7]],0)))</f>
        <v/>
      </c>
      <c r="G229" s="94" t="str" cm="1">
        <f t="array" ref="G229">IF(INDEX(tblAllCourses[[Prerequisite 1]:[Prerequisite 7]],MATCH($A229&amp;"Bus Elec",tblAllCourses[Course Code]&amp;tblAllCourses[Type],0),MATCH(G$3,tblAllCourses[[#Headers],[Prerequisite 1]:[Prerequisite 7]],0))=0,"",INDEX(tblAllCourses[[Prerequisite 1]:[Prerequisite 7]],MATCH($A229&amp;"Bus Elec",tblAllCourses[Course Code]&amp;tblAllCourses[Type],0),MATCH(G$3,tblAllCourses[[#Headers],[Prerequisite 1]:[Prerequisite 7]],0)))</f>
        <v/>
      </c>
      <c r="H229" s="94" t="str" cm="1">
        <f t="array" ref="H229">IF(INDEX(tblAllCourses[[Prerequisite 1]:[Prerequisite 7]],MATCH($A229&amp;"Bus Elec",tblAllCourses[Course Code]&amp;tblAllCourses[Type],0),MATCH(H$3,tblAllCourses[[#Headers],[Prerequisite 1]:[Prerequisite 7]],0))=0,"",INDEX(tblAllCourses[[Prerequisite 1]:[Prerequisite 7]],MATCH($A229&amp;"Bus Elec",tblAllCourses[Course Code]&amp;tblAllCourses[Type],0),MATCH(H$3,tblAllCourses[[#Headers],[Prerequisite 1]:[Prerequisite 7]],0)))</f>
        <v/>
      </c>
      <c r="I229" s="94" t="str" cm="1">
        <f t="array" ref="I229">IF(INDEX(tblAllCourses[[Prerequisite 1]:[Prerequisite 7]],MATCH($A229&amp;"Bus Elec",tblAllCourses[Course Code]&amp;tblAllCourses[Type],0),MATCH(I$3,tblAllCourses[[#Headers],[Prerequisite 1]:[Prerequisite 7]],0))=0,"",INDEX(tblAllCourses[[Prerequisite 1]:[Prerequisite 7]],MATCH($A229&amp;"Bus Elec",tblAllCourses[Course Code]&amp;tblAllCourses[Type],0),MATCH(I$3,tblAllCourses[[#Headers],[Prerequisite 1]:[Prerequisite 7]],0)))</f>
        <v/>
      </c>
      <c r="J229" s="94" t="str" cm="1">
        <f t="array" ref="J229">IF(INDEX(tblAllCourses[[Prerequisite 1]:[Prerequisite 7]],MATCH($A229&amp;"Bus Elec",tblAllCourses[Course Code]&amp;tblAllCourses[Type],0),MATCH(J$3,tblAllCourses[[#Headers],[Prerequisite 1]:[Prerequisite 7]],0))=0,"",INDEX(tblAllCourses[[Prerequisite 1]:[Prerequisite 7]],MATCH($A229&amp;"Bus Elec",tblAllCourses[Course Code]&amp;tblAllCourses[Type],0),MATCH(J$3,tblAllCourses[[#Headers],[Prerequisite 1]:[Prerequisite 7]],0)))</f>
        <v/>
      </c>
      <c r="K229" s="110"/>
    </row>
    <row r="230" spans="1:11" ht="15.75" customHeight="1" x14ac:dyDescent="0.5">
      <c r="A230" s="44" t="s">
        <v>542</v>
      </c>
      <c r="B230" s="39" t="s">
        <v>343</v>
      </c>
      <c r="C230" s="45">
        <f>VLOOKUP(A230,tblAllCourses[[Course Code]:[Credits]],3,FALSE)</f>
        <v>3</v>
      </c>
      <c r="D230" s="94" t="str" cm="1">
        <f t="array" ref="D230">IF(INDEX(tblAllCourses[[Prerequisite 1]:[Prerequisite 7]],MATCH($A230&amp;"Bus Elec",tblAllCourses[Course Code]&amp;tblAllCourses[Type],0),MATCH(D$3,tblAllCourses[[#Headers],[Prerequisite 1]:[Prerequisite 7]],0))=0,"",INDEX(tblAllCourses[[Prerequisite 1]:[Prerequisite 7]],MATCH($A230&amp;"Bus Elec",tblAllCourses[Course Code]&amp;tblAllCourses[Type],0),MATCH(D$3,tblAllCourses[[#Headers],[Prerequisite 1]:[Prerequisite 7]],0)))</f>
        <v>BBA1102</v>
      </c>
      <c r="E230" s="94" t="str" cm="1">
        <f t="array" ref="E230">IF(INDEX(tblAllCourses[[Prerequisite 1]:[Prerequisite 7]],MATCH($A230&amp;"Bus Elec",tblAllCourses[Course Code]&amp;tblAllCourses[Type],0),MATCH(E$3,tblAllCourses[[#Headers],[Prerequisite 1]:[Prerequisite 7]],0))=0,"",INDEX(tblAllCourses[[Prerequisite 1]:[Prerequisite 7]],MATCH($A230&amp;"Bus Elec",tblAllCourses[Course Code]&amp;tblAllCourses[Type],0),MATCH(E$3,tblAllCourses[[#Headers],[Prerequisite 1]:[Prerequisite 7]],0)))</f>
        <v>BSC3201</v>
      </c>
      <c r="F230" s="94" t="str" cm="1">
        <f t="array" ref="F230">IF(INDEX(tblAllCourses[[Prerequisite 1]:[Prerequisite 7]],MATCH($A230&amp;"Bus Elec",tblAllCourses[Course Code]&amp;tblAllCourses[Type],0),MATCH(F$3,tblAllCourses[[#Headers],[Prerequisite 1]:[Prerequisite 7]],0))=0,"",INDEX(tblAllCourses[[Prerequisite 1]:[Prerequisite 7]],MATCH($A230&amp;"Bus Elec",tblAllCourses[Course Code]&amp;tblAllCourses[Type],0),MATCH(F$3,tblAllCourses[[#Headers],[Prerequisite 1]:[Prerequisite 7]],0)))</f>
        <v/>
      </c>
      <c r="G230" s="94" t="str" cm="1">
        <f t="array" ref="G230">IF(INDEX(tblAllCourses[[Prerequisite 1]:[Prerequisite 7]],MATCH($A230&amp;"Bus Elec",tblAllCourses[Course Code]&amp;tblAllCourses[Type],0),MATCH(G$3,tblAllCourses[[#Headers],[Prerequisite 1]:[Prerequisite 7]],0))=0,"",INDEX(tblAllCourses[[Prerequisite 1]:[Prerequisite 7]],MATCH($A230&amp;"Bus Elec",tblAllCourses[Course Code]&amp;tblAllCourses[Type],0),MATCH(G$3,tblAllCourses[[#Headers],[Prerequisite 1]:[Prerequisite 7]],0)))</f>
        <v/>
      </c>
      <c r="H230" s="94" t="str" cm="1">
        <f t="array" ref="H230">IF(INDEX(tblAllCourses[[Prerequisite 1]:[Prerequisite 7]],MATCH($A230&amp;"Bus Elec",tblAllCourses[Course Code]&amp;tblAllCourses[Type],0),MATCH(H$3,tblAllCourses[[#Headers],[Prerequisite 1]:[Prerequisite 7]],0))=0,"",INDEX(tblAllCourses[[Prerequisite 1]:[Prerequisite 7]],MATCH($A230&amp;"Bus Elec",tblAllCourses[Course Code]&amp;tblAllCourses[Type],0),MATCH(H$3,tblAllCourses[[#Headers],[Prerequisite 1]:[Prerequisite 7]],0)))</f>
        <v/>
      </c>
      <c r="I230" s="94" t="str" cm="1">
        <f t="array" ref="I230">IF(INDEX(tblAllCourses[[Prerequisite 1]:[Prerequisite 7]],MATCH($A230&amp;"Bus Elec",tblAllCourses[Course Code]&amp;tblAllCourses[Type],0),MATCH(I$3,tblAllCourses[[#Headers],[Prerequisite 1]:[Prerequisite 7]],0))=0,"",INDEX(tblAllCourses[[Prerequisite 1]:[Prerequisite 7]],MATCH($A230&amp;"Bus Elec",tblAllCourses[Course Code]&amp;tblAllCourses[Type],0),MATCH(I$3,tblAllCourses[[#Headers],[Prerequisite 1]:[Prerequisite 7]],0)))</f>
        <v/>
      </c>
      <c r="J230" s="94" t="str" cm="1">
        <f t="array" ref="J230">IF(INDEX(tblAllCourses[[Prerequisite 1]:[Prerequisite 7]],MATCH($A230&amp;"Bus Elec",tblAllCourses[Course Code]&amp;tblAllCourses[Type],0),MATCH(J$3,tblAllCourses[[#Headers],[Prerequisite 1]:[Prerequisite 7]],0))=0,"",INDEX(tblAllCourses[[Prerequisite 1]:[Prerequisite 7]],MATCH($A230&amp;"Bus Elec",tblAllCourses[Course Code]&amp;tblAllCourses[Type],0),MATCH(J$3,tblAllCourses[[#Headers],[Prerequisite 1]:[Prerequisite 7]],0)))</f>
        <v/>
      </c>
      <c r="K230" s="110"/>
    </row>
  </sheetData>
  <sheetProtection algorithmName="SHA-512" hashValue="hL+N1h3KHXRh2QwOW38Kipt8tQOfsvz3U0uCW7BD3W63Kk2Fou17c/eWn70lIJfl6N/05fMPtIoN/OrCY+lcnA==" saltValue="Kw2KVXYO+G89QXbxpoE/0g==" spinCount="100000" sheet="1" objects="1" scenarios="1"/>
  <mergeCells count="2">
    <mergeCell ref="A1:B1"/>
    <mergeCell ref="A2:B2"/>
  </mergeCells>
  <phoneticPr fontId="24" type="noConversion"/>
  <conditionalFormatting sqref="D4:J230">
    <cfRule type="expression" priority="1" stopIfTrue="1">
      <formula>OR(D4="", LEFT(D4,6)="Prereq")</formula>
    </cfRule>
    <cfRule type="expression" dxfId="59" priority="2" stopIfTrue="1">
      <formula>OR(LEFT(D4,8)="Approval", RIGHT(D4,8)="Training")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stopIfTrue="1" id="{FC09B592-DC05-4CB7-84B7-C9C2A04B1CE9}">
            <xm:f>AND(RIGHT(D1048368,4)="Only",LEFT(D1048368,3)&lt;&gt;DIY!$I$5)</xm:f>
            <x14:dxf>
              <fill>
                <patternFill>
                  <bgColor rgb="FFFF9999"/>
                </patternFill>
              </fill>
            </x14:dxf>
          </x14:cfRule>
          <x14:cfRule type="expression" priority="4" stopIfTrue="1" id="{26F86949-80BE-48D3-83FF-77157705789D}">
            <xm:f>AND(RIGHT(D1048368,4)="Only",LEFT(D1048368,3)=DIY!$I$5)</xm:f>
            <x14:dxf>
              <fill>
                <patternFill>
                  <bgColor rgb="FF92D050"/>
                </patternFill>
              </fill>
            </x14:dxf>
          </x14:cfRule>
          <x14:cfRule type="expression" priority="5" stopIfTrue="1" id="{CD082F34-E934-4FAB-9E28-98CDFB790C00}">
            <xm:f>AND(ISNUMBER(D4), DIY!$C$86 &gt;= D4)</xm:f>
            <x14:dxf>
              <fill>
                <patternFill>
                  <bgColor rgb="FF92D050"/>
                </patternFill>
              </fill>
            </x14:dxf>
          </x14:cfRule>
          <x14:cfRule type="expression" priority="6" stopIfTrue="1" id="{77FE78B5-39CC-4775-9B06-9FD260A7FBDA}">
            <xm:f>AND(ISNUMBER(D4), DIY!$C$86 &lt; D4)</xm:f>
            <x14:dxf>
              <fill>
                <patternFill>
                  <bgColor rgb="FFFF9999"/>
                </patternFill>
              </fill>
            </x14:dxf>
          </x14:cfRule>
          <x14:cfRule type="expression" priority="7" stopIfTrue="1" id="{EE1D3735-BB8B-43B5-8659-67D5FD9BE6A2}">
            <xm:f>AND(D4="Senior Standing",VALUE(LEFT(DIY!$G$4,2) &amp; MIN(VALUE(MID(DIY!$G$4,3,1)),2)) - DIY!$A$5 &gt;= 30)</xm:f>
            <x14:dxf>
              <fill>
                <patternFill>
                  <bgColor rgb="FF92D050"/>
                </patternFill>
              </fill>
            </x14:dxf>
          </x14:cfRule>
          <x14:cfRule type="expression" priority="8" stopIfTrue="1" id="{84100977-6039-40D4-B7F6-A4321505CDCE}">
            <xm:f>AND(D4="Senior Standing",VALUE(LEFT(DIY!$G$4,2) &amp; MIN(VALUE(MID(DIY!$G$4,3,1)),2)) - DIY!$A$5 &gt; 20)</xm:f>
            <x14:dxf>
              <fill>
                <patternFill>
                  <bgColor rgb="FFFFC000"/>
                </patternFill>
              </fill>
            </x14:dxf>
          </x14:cfRule>
          <x14:cfRule type="expression" priority="9" stopIfTrue="1" id="{0FA26652-78B4-409A-874B-7C5E3D71330C}">
            <xm:f>AND(RIGHT(D4,8)="Standing",ISBLANK(DIY!$G$4))</xm:f>
            <x14:dxf>
              <fill>
                <patternFill>
                  <bgColor rgb="FFFF9999"/>
                </patternFill>
              </fill>
            </x14:dxf>
          </x14:cfRule>
          <x14:cfRule type="expression" priority="10" stopIfTrue="1" id="{6B26E9A6-E848-4385-B6CB-6836614C86A5}">
            <xm:f>AND(D4="Senior Standing",VALUE(LEFT(DIY!$G$4,2) &amp; MIN(VALUE(MID(DIY!$G$4,3,1)),2)) - DIY!$A$5 &lt;= 20)</xm:f>
            <x14:dxf>
              <fill>
                <patternFill>
                  <bgColor rgb="FFFF9999"/>
                </patternFill>
              </fill>
            </x14:dxf>
          </x14:cfRule>
          <x14:cfRule type="expression" priority="11" stopIfTrue="1" id="{1745A09E-21CE-49FB-B881-9F91851738D6}">
            <xm:f>OR(_xlfn.IFNA(INDEX(DIY!$E$8:$E$83,MATCH(LEFT(D4,FIND(" / ",D4)-1),DIY!$A$8:$A$83,0)),"NA")="Pass",_xlfn.IFNA(INDEX(DIY!$E$8:$E$83,MATCH(RIGHT(D4,LEN(D4)-FIND(" / ",D4)-2),DIY!$A$8:$A$83,0)),"NA")="Pass")</xm:f>
            <x14:dxf>
              <fill>
                <patternFill>
                  <bgColor rgb="FF92D050"/>
                </patternFill>
              </fill>
            </x14:dxf>
          </x14:cfRule>
          <x14:cfRule type="expression" priority="12" stopIfTrue="1" id="{EF2FEE1F-154E-4625-9320-80D0B443FFAA}">
            <xm:f>AND(_xlfn.IFNA(INDEX(DIY!$E$8:$E$83,MATCH(LEFT(D4,FIND(" / ",D4)-1),DIY!$A$8:$A$83,0)),"NA")&lt;&gt;"Pass",_xlfn.IFNA(INDEX(DIY!$E$8:$E$83,MATCH(RIGHT(D4,LEN(D4)-FIND(" / ",D4)-2),DIY!$A$8:$A$83,0)),"NA")&lt;&gt;"Pass")</xm:f>
            <x14:dxf>
              <fill>
                <patternFill>
                  <bgColor rgb="FFFF9999"/>
                </patternFill>
              </fill>
            </x14:dxf>
          </x14:cfRule>
          <x14:cfRule type="expression" priority="13" stopIfTrue="1" id="{913EC5F2-C1EE-4BF0-8291-CA5EA4991AC3}">
            <xm:f>_xlfn.IFNA(INDEX(DIY!$E$8:$E$83,MATCH(D4,DIY!$A$8:$A$83,0)),"NA")="Pass"</xm:f>
            <x14:dxf>
              <fill>
                <patternFill>
                  <bgColor rgb="FF92D050"/>
                </patternFill>
              </fill>
            </x14:dxf>
          </x14:cfRule>
          <x14:cfRule type="expression" priority="14" id="{9A121917-C076-430F-826A-61AA9B1422D1}">
            <xm:f>_xlfn.IFNA(INDEX(DIY!$E$8:$E$83,MATCH(D4,DIY!$A$8:$A$83,0)),"NA")&lt;&gt;"Pass"</xm:f>
            <x14:dxf>
              <fill>
                <patternFill>
                  <bgColor rgb="FFFF9999"/>
                </patternFill>
              </fill>
            </x14:dxf>
          </x14:cfRule>
          <xm:sqref>D4:J230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79ED2-80F9-4AC5-94BC-9D259AE9AE00}">
  <sheetPr>
    <tabColor rgb="FF9966FF"/>
  </sheetPr>
  <dimension ref="A1:G81"/>
  <sheetViews>
    <sheetView zoomScaleNormal="100" workbookViewId="0">
      <pane ySplit="3" topLeftCell="A4" activePane="bottomLeft" state="frozen"/>
      <selection activeCell="E20" sqref="E20"/>
      <selection pane="bottomLeft" activeCell="C2" sqref="C2"/>
    </sheetView>
  </sheetViews>
  <sheetFormatPr defaultColWidth="9" defaultRowHeight="15.7" x14ac:dyDescent="0.55000000000000004"/>
  <cols>
    <col min="1" max="1" width="15.8203125" style="30" customWidth="1"/>
    <col min="2" max="2" width="55" style="30" customWidth="1"/>
    <col min="3" max="3" width="9" style="32"/>
    <col min="4" max="4" width="15.46875" style="72" bestFit="1" customWidth="1"/>
    <col min="5" max="5" width="14.17578125" style="81" customWidth="1"/>
    <col min="6" max="6" width="9" style="70" hidden="1" customWidth="1"/>
    <col min="7" max="7" width="9" style="131" customWidth="1"/>
    <col min="8" max="16384" width="9" style="30"/>
  </cols>
  <sheetData>
    <row r="1" spans="1:7" ht="28.35" x14ac:dyDescent="0.95">
      <c r="A1" s="142" t="s">
        <v>624</v>
      </c>
      <c r="B1" s="142"/>
      <c r="C1" s="142"/>
      <c r="D1" s="166"/>
      <c r="E1" s="135"/>
      <c r="F1" s="132"/>
      <c r="G1" s="132"/>
    </row>
    <row r="2" spans="1:7" ht="20.7" x14ac:dyDescent="0.7">
      <c r="A2" s="209" t="s">
        <v>931</v>
      </c>
      <c r="B2" s="209"/>
      <c r="C2" s="143" t="s">
        <v>42</v>
      </c>
      <c r="D2" s="167" t="s">
        <v>930</v>
      </c>
    </row>
    <row r="3" spans="1:7" x14ac:dyDescent="0.55000000000000004">
      <c r="A3" s="5" t="s">
        <v>3</v>
      </c>
      <c r="B3" s="5" t="s">
        <v>4</v>
      </c>
      <c r="C3" s="6" t="s">
        <v>5</v>
      </c>
      <c r="D3" s="89" t="s">
        <v>36</v>
      </c>
      <c r="E3" s="103" t="s">
        <v>37</v>
      </c>
      <c r="F3" s="6" t="s">
        <v>56</v>
      </c>
      <c r="G3" s="11" t="s">
        <v>929</v>
      </c>
    </row>
    <row r="4" spans="1:7" x14ac:dyDescent="0.55000000000000004">
      <c r="A4" s="199" t="s">
        <v>625</v>
      </c>
      <c r="B4" s="200"/>
      <c r="C4" s="17"/>
      <c r="D4" s="104"/>
      <c r="E4" s="108"/>
      <c r="F4" s="9"/>
      <c r="G4" s="130" t="str">
        <f>IF(COUNTIF(F5:F9,$F$3)=COUNTA(A5:A9),$G$3,"")</f>
        <v/>
      </c>
    </row>
    <row r="5" spans="1:7" x14ac:dyDescent="0.55000000000000004">
      <c r="A5" s="7" t="s">
        <v>420</v>
      </c>
      <c r="B5" s="7" t="s">
        <v>209</v>
      </c>
      <c r="C5" s="33">
        <v>3</v>
      </c>
      <c r="D5" s="87" t="str" cm="1">
        <f t="array" ref="D5">IF(INDEX(tblAllCourses[[Prerequisite 1]:[Prerequisite 7]],MATCH($A5&amp;"Cert15",tblAllCourses[Course Code]&amp;tblAllCourses[Type],0),MATCH(D$3,tblAllCourses[[#Headers],[Prerequisite 1]:[Prerequisite 7]],0))=0,"",INDEX(tblAllCourses[[Prerequisite 1]:[Prerequisite 7]],MATCH($A5&amp;"Cert15",tblAllCourses[Course Code]&amp;tblAllCourses[Type],0),MATCH(D$3,tblAllCourses[[#Headers],[Prerequisite 1]:[Prerequisite 7]],0)))</f>
        <v>BBA1103</v>
      </c>
      <c r="E5" s="87" t="str" cm="1">
        <f t="array" ref="E5">IF(INDEX(tblAllCourses[[Prerequisite 1]:[Prerequisite 7]],MATCH($A5&amp;"Cert15",tblAllCourses[Course Code]&amp;tblAllCourses[Type],0),MATCH(E$3,tblAllCourses[[#Headers],[Prerequisite 1]:[Prerequisite 7]],0))=0,"",INDEX(tblAllCourses[[Prerequisite 1]:[Prerequisite 7]],MATCH($A5&amp;"Cert15",tblAllCourses[Course Code]&amp;tblAllCourses[Type],0),MATCH(E$3,tblAllCourses[[#Headers],[Prerequisite 1]:[Prerequisite 7]],0)))</f>
        <v/>
      </c>
      <c r="F5" s="9" t="str">
        <f>_xlfn.IFNA(IF(VLOOKUP(INDEX(DIY!$D$8:$D$83,MATCH(A5,DIY!$A$8:$A$83,0)),Tables!$D$2:$E$11,2,FALSE)&gt;=VLOOKUP($C$2,Tables!$D$2:$E$11,2,FALSE),$F$3,""),"")</f>
        <v/>
      </c>
      <c r="G5" s="11"/>
    </row>
    <row r="6" spans="1:7" x14ac:dyDescent="0.55000000000000004">
      <c r="A6" s="7" t="s">
        <v>421</v>
      </c>
      <c r="B6" s="7" t="s">
        <v>210</v>
      </c>
      <c r="C6" s="33">
        <v>3</v>
      </c>
      <c r="D6" s="87" t="str" cm="1">
        <f t="array" ref="D6">IF(INDEX(tblAllCourses[[Prerequisite 1]:[Prerequisite 7]],MATCH($A6&amp;"Cert15",tblAllCourses[Course Code]&amp;tblAllCourses[Type],0),MATCH(D$3,tblAllCourses[[#Headers],[Prerequisite 1]:[Prerequisite 7]],0))=0,"",INDEX(tblAllCourses[[Prerequisite 1]:[Prerequisite 7]],MATCH($A6&amp;"Cert15",tblAllCourses[Course Code]&amp;tblAllCourses[Type],0),MATCH(D$3,tblAllCourses[[#Headers],[Prerequisite 1]:[Prerequisite 7]],0)))</f>
        <v>BBA1103</v>
      </c>
      <c r="E6" s="87" t="str" cm="1">
        <f t="array" ref="E6">IF(INDEX(tblAllCourses[[Prerequisite 1]:[Prerequisite 7]],MATCH($A6&amp;"Cert15",tblAllCourses[Course Code]&amp;tblAllCourses[Type],0),MATCH(E$3,tblAllCourses[[#Headers],[Prerequisite 1]:[Prerequisite 7]],0))=0,"",INDEX(tblAllCourses[[Prerequisite 1]:[Prerequisite 7]],MATCH($A6&amp;"Cert15",tblAllCourses[Course Code]&amp;tblAllCourses[Type],0),MATCH(E$3,tblAllCourses[[#Headers],[Prerequisite 1]:[Prerequisite 7]],0)))</f>
        <v/>
      </c>
      <c r="F6" s="9" t="str">
        <f>_xlfn.IFNA(IF(VLOOKUP(INDEX(DIY!$D$8:$D$83,MATCH(A6,DIY!$A$8:$A$83,0)),Tables!$D$2:$E$11,2,FALSE)&gt;=VLOOKUP($C$2,Tables!$D$2:$E$11,2,FALSE),$F$3,""),"")</f>
        <v/>
      </c>
      <c r="G6" s="11"/>
    </row>
    <row r="7" spans="1:7" x14ac:dyDescent="0.55000000000000004">
      <c r="A7" s="7" t="s">
        <v>422</v>
      </c>
      <c r="B7" s="7" t="s">
        <v>211</v>
      </c>
      <c r="C7" s="33">
        <v>3</v>
      </c>
      <c r="D7" s="87" t="str" cm="1">
        <f t="array" ref="D7">IF(INDEX(tblAllCourses[[Prerequisite 1]:[Prerequisite 7]],MATCH($A7&amp;"Cert15",tblAllCourses[Course Code]&amp;tblAllCourses[Type],0),MATCH(D$3,tblAllCourses[[#Headers],[Prerequisite 1]:[Prerequisite 7]],0))=0,"",INDEX(tblAllCourses[[Prerequisite 1]:[Prerequisite 7]],MATCH($A7&amp;"Cert15",tblAllCourses[Course Code]&amp;tblAllCourses[Type],0),MATCH(D$3,tblAllCourses[[#Headers],[Prerequisite 1]:[Prerequisite 7]],0)))</f>
        <v>BBA2101</v>
      </c>
      <c r="E7" s="105" t="str" cm="1">
        <f t="array" ref="E7">IF(INDEX(tblAllCourses[[Prerequisite 1]:[Prerequisite 7]],MATCH($A7&amp;"Cert15",tblAllCourses[Course Code]&amp;tblAllCourses[Type],0),MATCH(E$3,tblAllCourses[[#Headers],[Prerequisite 1]:[Prerequisite 7]],0))=0,"",INDEX(tblAllCourses[[Prerequisite 1]:[Prerequisite 7]],MATCH($A7&amp;"Cert15",tblAllCourses[Course Code]&amp;tblAllCourses[Type],0),MATCH(E$3,tblAllCourses[[#Headers],[Prerequisite 1]:[Prerequisite 7]],0)))</f>
        <v>BBA2103</v>
      </c>
      <c r="F7" s="9" t="str">
        <f>_xlfn.IFNA(IF(VLOOKUP(INDEX(DIY!$D$8:$D$83,MATCH(A7,DIY!$A$8:$A$83,0)),Tables!$D$2:$E$11,2,FALSE)&gt;=VLOOKUP($C$2,Tables!$D$2:$E$11,2,FALSE),$F$3,""),"")</f>
        <v/>
      </c>
      <c r="G7" s="11"/>
    </row>
    <row r="8" spans="1:7" x14ac:dyDescent="0.55000000000000004">
      <c r="A8" s="7" t="s">
        <v>423</v>
      </c>
      <c r="B8" s="7" t="s">
        <v>212</v>
      </c>
      <c r="C8" s="33">
        <v>3</v>
      </c>
      <c r="D8" s="87" t="str" cm="1">
        <f t="array" ref="D8">IF(INDEX(tblAllCourses[[Prerequisite 1]:[Prerequisite 7]],MATCH($A8&amp;"Cert15",tblAllCourses[Course Code]&amp;tblAllCourses[Type],0),MATCH(D$3,tblAllCourses[[#Headers],[Prerequisite 1]:[Prerequisite 7]],0))=0,"",INDEX(tblAllCourses[[Prerequisite 1]:[Prerequisite 7]],MATCH($A8&amp;"Cert15",tblAllCourses[Course Code]&amp;tblAllCourses[Type],0),MATCH(D$3,tblAllCourses[[#Headers],[Prerequisite 1]:[Prerequisite 7]],0)))</f>
        <v>LAW1201</v>
      </c>
      <c r="E8" s="87" t="str" cm="1">
        <f t="array" ref="E8">IF(INDEX(tblAllCourses[[Prerequisite 1]:[Prerequisite 7]],MATCH($A8&amp;"Cert15",tblAllCourses[Course Code]&amp;tblAllCourses[Type],0),MATCH(E$3,tblAllCourses[[#Headers],[Prerequisite 1]:[Prerequisite 7]],0))=0,"",INDEX(tblAllCourses[[Prerequisite 1]:[Prerequisite 7]],MATCH($A8&amp;"Cert15",tblAllCourses[Course Code]&amp;tblAllCourses[Type],0),MATCH(E$3,tblAllCourses[[#Headers],[Prerequisite 1]:[Prerequisite 7]],0)))</f>
        <v/>
      </c>
      <c r="F8" s="9" t="str">
        <f>_xlfn.IFNA(IF(VLOOKUP(INDEX(DIY!$D$8:$D$83,MATCH(A8,DIY!$A$8:$A$83,0)),Tables!$D$2:$E$11,2,FALSE)&gt;=VLOOKUP($C$2,Tables!$D$2:$E$11,2,FALSE),$F$3,""),"")</f>
        <v/>
      </c>
      <c r="G8" s="11"/>
    </row>
    <row r="9" spans="1:7" x14ac:dyDescent="0.55000000000000004">
      <c r="A9" s="7" t="s">
        <v>424</v>
      </c>
      <c r="B9" s="7" t="s">
        <v>213</v>
      </c>
      <c r="C9" s="33">
        <v>3</v>
      </c>
      <c r="D9" s="87" t="str" cm="1">
        <f t="array" ref="D9">IF(INDEX(tblAllCourses[[Prerequisite 1]:[Prerequisite 7]],MATCH($A9&amp;"Cert15",tblAllCourses[Course Code]&amp;tblAllCourses[Type],0),MATCH(D$3,tblAllCourses[[#Headers],[Prerequisite 1]:[Prerequisite 7]],0))=0,"",INDEX(tblAllCourses[[Prerequisite 1]:[Prerequisite 7]],MATCH($A9&amp;"Cert15",tblAllCourses[Course Code]&amp;tblAllCourses[Type],0),MATCH(D$3,tblAllCourses[[#Headers],[Prerequisite 1]:[Prerequisite 7]],0)))</f>
        <v>BBA1103</v>
      </c>
      <c r="E9" s="87" t="str" cm="1">
        <f t="array" ref="E9">IF(INDEX(tblAllCourses[[Prerequisite 1]:[Prerequisite 7]],MATCH($A9&amp;"Cert15",tblAllCourses[Course Code]&amp;tblAllCourses[Type],0),MATCH(E$3,tblAllCourses[[#Headers],[Prerequisite 1]:[Prerequisite 7]],0))=0,"",INDEX(tblAllCourses[[Prerequisite 1]:[Prerequisite 7]],MATCH($A9&amp;"Cert15",tblAllCourses[Course Code]&amp;tblAllCourses[Type],0),MATCH(E$3,tblAllCourses[[#Headers],[Prerequisite 1]:[Prerequisite 7]],0)))</f>
        <v>BAC3614</v>
      </c>
      <c r="F9" s="9" t="str">
        <f>_xlfn.IFNA(IF(VLOOKUP(INDEX(DIY!$D$8:$D$83,MATCH(A9,DIY!$A$8:$A$83,0)),Tables!$D$2:$E$11,2,FALSE)&gt;=VLOOKUP($C$2,Tables!$D$2:$E$11,2,FALSE),$F$3,""),"")</f>
        <v/>
      </c>
      <c r="G9" s="11"/>
    </row>
    <row r="10" spans="1:7" x14ac:dyDescent="0.55000000000000004">
      <c r="A10" s="205" t="s">
        <v>626</v>
      </c>
      <c r="B10" s="206"/>
      <c r="C10" s="17"/>
      <c r="D10" s="104"/>
      <c r="E10" s="108"/>
      <c r="F10" s="9" t="str">
        <f>_xlfn.IFNA(IF(VLOOKUP(INDEX(DIY!$D$8:$D$83,MATCH(A10,DIY!$A$8:$A$83,0)),Tables!$D$2:$E$11,2,FALSE)&gt;=VLOOKUP($C$2,Tables!$D$2:$E$11,2,FALSE),$F$3,""),"")</f>
        <v/>
      </c>
      <c r="G10" s="130" t="str">
        <f>IF(COUNTIF(F11:F15,$F$3)=COUNTA(A11:A15),$G$3,"")</f>
        <v/>
      </c>
    </row>
    <row r="11" spans="1:7" x14ac:dyDescent="0.55000000000000004">
      <c r="A11" s="7" t="s">
        <v>458</v>
      </c>
      <c r="B11" s="7" t="s">
        <v>248</v>
      </c>
      <c r="C11" s="33">
        <v>3</v>
      </c>
      <c r="D11" s="106" t="str" cm="1">
        <f t="array" ref="D11">IF(INDEX(tblAllCourses[[Prerequisite 1]:[Prerequisite 7]],MATCH($A11&amp;"Cert15",tblAllCourses[Course Code]&amp;tblAllCourses[Type],0),MATCH(D$3,tblAllCourses[[#Headers],[Prerequisite 1]:[Prerequisite 7]],0))=0,"",INDEX(tblAllCourses[[Prerequisite 1]:[Prerequisite 7]],MATCH($A11&amp;"Cert15",tblAllCourses[Course Code]&amp;tblAllCourses[Type],0),MATCH(D$3,tblAllCourses[[#Headers],[Prerequisite 1]:[Prerequisite 7]],0)))</f>
        <v/>
      </c>
      <c r="E11" s="105" t="str" cm="1">
        <f t="array" ref="E11">IF(INDEX(tblAllCourses[[Prerequisite 1]:[Prerequisite 7]],MATCH($A11&amp;"Cert15",tblAllCourses[Course Code]&amp;tblAllCourses[Type],0),MATCH(E$3,tblAllCourses[[#Headers],[Prerequisite 1]:[Prerequisite 7]],0))=0,"",INDEX(tblAllCourses[[Prerequisite 1]:[Prerequisite 7]],MATCH($A11&amp;"Cert15",tblAllCourses[Course Code]&amp;tblAllCourses[Type],0),MATCH(E$3,tblAllCourses[[#Headers],[Prerequisite 1]:[Prerequisite 7]],0)))</f>
        <v/>
      </c>
      <c r="F11" s="9" t="str">
        <f>_xlfn.IFNA(IF(VLOOKUP(INDEX(DIY!$D$8:$D$83,MATCH(A11,DIY!$A$8:$A$83,0)),Tables!$D$2:$E$11,2,FALSE)&gt;=VLOOKUP($C$2,Tables!$D$2:$E$11,2,FALSE),$F$3,""),"")</f>
        <v/>
      </c>
      <c r="G11" s="11"/>
    </row>
    <row r="12" spans="1:7" x14ac:dyDescent="0.55000000000000004">
      <c r="A12" s="7" t="s">
        <v>459</v>
      </c>
      <c r="B12" s="7" t="s">
        <v>249</v>
      </c>
      <c r="C12" s="33">
        <v>3</v>
      </c>
      <c r="D12" s="106" t="str" cm="1">
        <f t="array" ref="D12">IF(INDEX(tblAllCourses[[Prerequisite 1]:[Prerequisite 7]],MATCH($A12&amp;"Cert15",tblAllCourses[Course Code]&amp;tblAllCourses[Type],0),MATCH(D$3,tblAllCourses[[#Headers],[Prerequisite 1]:[Prerequisite 7]],0))=0,"",INDEX(tblAllCourses[[Prerequisite 1]:[Prerequisite 7]],MATCH($A12&amp;"Cert15",tblAllCourses[Course Code]&amp;tblAllCourses[Type],0),MATCH(D$3,tblAllCourses[[#Headers],[Prerequisite 1]:[Prerequisite 7]],0)))</f>
        <v>BEC1401</v>
      </c>
      <c r="E12" s="105" t="str" cm="1">
        <f t="array" ref="E12">IF(INDEX(tblAllCourses[[Prerequisite 1]:[Prerequisite 7]],MATCH($A12&amp;"Cert15",tblAllCourses[Course Code]&amp;tblAllCourses[Type],0),MATCH(E$3,tblAllCourses[[#Headers],[Prerequisite 1]:[Prerequisite 7]],0))=0,"",INDEX(tblAllCourses[[Prerequisite 1]:[Prerequisite 7]],MATCH($A12&amp;"Cert15",tblAllCourses[Course Code]&amp;tblAllCourses[Type],0),MATCH(E$3,tblAllCourses[[#Headers],[Prerequisite 1]:[Prerequisite 7]],0)))</f>
        <v/>
      </c>
      <c r="F12" s="9" t="str">
        <f>_xlfn.IFNA(IF(VLOOKUP(INDEX(DIY!$D$8:$D$83,MATCH(A12,DIY!$A$8:$A$83,0)),Tables!$D$2:$E$11,2,FALSE)&gt;=VLOOKUP($C$2,Tables!$D$2:$E$11,2,FALSE),$F$3,""),"")</f>
        <v/>
      </c>
      <c r="G12" s="11"/>
    </row>
    <row r="13" spans="1:7" x14ac:dyDescent="0.55000000000000004">
      <c r="A13" s="7" t="s">
        <v>460</v>
      </c>
      <c r="B13" s="7" t="s">
        <v>627</v>
      </c>
      <c r="C13" s="33">
        <v>3</v>
      </c>
      <c r="D13" s="106" t="str" cm="1">
        <f t="array" ref="D13">IF(INDEX(tblAllCourses[[Prerequisite 1]:[Prerequisite 7]],MATCH($A13&amp;"Cert15",tblAllCourses[Course Code]&amp;tblAllCourses[Type],0),MATCH(D$3,tblAllCourses[[#Headers],[Prerequisite 1]:[Prerequisite 7]],0))=0,"",INDEX(tblAllCourses[[Prerequisite 1]:[Prerequisite 7]],MATCH($A13&amp;"Cert15",tblAllCourses[Course Code]&amp;tblAllCourses[Type],0),MATCH(D$3,tblAllCourses[[#Headers],[Prerequisite 1]:[Prerequisite 7]],0)))</f>
        <v>BEC1302</v>
      </c>
      <c r="E13" s="105" t="str" cm="1">
        <f t="array" ref="E13">IF(INDEX(tblAllCourses[[Prerequisite 1]:[Prerequisite 7]],MATCH($A13&amp;"Cert15",tblAllCourses[Course Code]&amp;tblAllCourses[Type],0),MATCH(E$3,tblAllCourses[[#Headers],[Prerequisite 1]:[Prerequisite 7]],0))=0,"",INDEX(tblAllCourses[[Prerequisite 1]:[Prerequisite 7]],MATCH($A13&amp;"Cert15",tblAllCourses[Course Code]&amp;tblAllCourses[Type],0),MATCH(E$3,tblAllCourses[[#Headers],[Prerequisite 1]:[Prerequisite 7]],0)))</f>
        <v/>
      </c>
      <c r="F13" s="9" t="str">
        <f>_xlfn.IFNA(IF(VLOOKUP(INDEX(DIY!$D$8:$D$83,MATCH(A13,DIY!$A$8:$A$83,0)),Tables!$D$2:$E$11,2,FALSE)&gt;=VLOOKUP($C$2,Tables!$D$2:$E$11,2,FALSE),$F$3,""),"")</f>
        <v/>
      </c>
      <c r="G13" s="11"/>
    </row>
    <row r="14" spans="1:7" x14ac:dyDescent="0.55000000000000004">
      <c r="A14" s="7" t="s">
        <v>461</v>
      </c>
      <c r="B14" s="7" t="s">
        <v>250</v>
      </c>
      <c r="C14" s="33">
        <v>3</v>
      </c>
      <c r="D14" s="87" t="str" cm="1">
        <f t="array" ref="D14">IF(INDEX(tblAllCourses[[Prerequisite 1]:[Prerequisite 7]],MATCH($A14&amp;"Cert15",tblAllCourses[Course Code]&amp;tblAllCourses[Type],0),MATCH(D$3,tblAllCourses[[#Headers],[Prerequisite 1]:[Prerequisite 7]],0))=0,"",INDEX(tblAllCourses[[Prerequisite 1]:[Prerequisite 7]],MATCH($A14&amp;"Cert15",tblAllCourses[Course Code]&amp;tblAllCourses[Type],0),MATCH(D$3,tblAllCourses[[#Headers],[Prerequisite 1]:[Prerequisite 7]],0)))</f>
        <v>BEC2303</v>
      </c>
      <c r="E14" s="105" t="str" cm="1">
        <f t="array" ref="E14">IF(INDEX(tblAllCourses[[Prerequisite 1]:[Prerequisite 7]],MATCH($A14&amp;"Cert15",tblAllCourses[Course Code]&amp;tblAllCourses[Type],0),MATCH(E$3,tblAllCourses[[#Headers],[Prerequisite 1]:[Prerequisite 7]],0))=0,"",INDEX(tblAllCourses[[Prerequisite 1]:[Prerequisite 7]],MATCH($A14&amp;"Cert15",tblAllCourses[Course Code]&amp;tblAllCourses[Type],0),MATCH(E$3,tblAllCourses[[#Headers],[Prerequisite 1]:[Prerequisite 7]],0)))</f>
        <v/>
      </c>
      <c r="F14" s="9" t="str">
        <f>_xlfn.IFNA(IF(VLOOKUP(INDEX(DIY!$D$8:$D$83,MATCH(A14,DIY!$A$8:$A$83,0)),Tables!$D$2:$E$11,2,FALSE)&gt;=VLOOKUP($C$2,Tables!$D$2:$E$11,2,FALSE),$F$3,""),"")</f>
        <v/>
      </c>
      <c r="G14" s="11"/>
    </row>
    <row r="15" spans="1:7" x14ac:dyDescent="0.55000000000000004">
      <c r="A15" s="7" t="s">
        <v>462</v>
      </c>
      <c r="B15" s="7" t="s">
        <v>251</v>
      </c>
      <c r="C15" s="33">
        <v>3</v>
      </c>
      <c r="D15" s="87" t="str" cm="1">
        <f t="array" ref="D15">IF(INDEX(tblAllCourses[[Prerequisite 1]:[Prerequisite 7]],MATCH($A15&amp;"Cert15",tblAllCourses[Course Code]&amp;tblAllCourses[Type],0),MATCH(D$3,tblAllCourses[[#Headers],[Prerequisite 1]:[Prerequisite 7]],0))=0,"",INDEX(tblAllCourses[[Prerequisite 1]:[Prerequisite 7]],MATCH($A15&amp;"Cert15",tblAllCourses[Course Code]&amp;tblAllCourses[Type],0),MATCH(D$3,tblAllCourses[[#Headers],[Prerequisite 1]:[Prerequisite 7]],0)))</f>
        <v>BEC2102</v>
      </c>
      <c r="E15" s="105" t="str" cm="1">
        <f t="array" ref="E15">IF(INDEX(tblAllCourses[[Prerequisite 1]:[Prerequisite 7]],MATCH($A15&amp;"Cert15",tblAllCourses[Course Code]&amp;tblAllCourses[Type],0),MATCH(E$3,tblAllCourses[[#Headers],[Prerequisite 1]:[Prerequisite 7]],0))=0,"",INDEX(tblAllCourses[[Prerequisite 1]:[Prerequisite 7]],MATCH($A15&amp;"Cert15",tblAllCourses[Course Code]&amp;tblAllCourses[Type],0),MATCH(E$3,tblAllCourses[[#Headers],[Prerequisite 1]:[Prerequisite 7]],0)))</f>
        <v/>
      </c>
      <c r="F15" s="9" t="str">
        <f>_xlfn.IFNA(IF(VLOOKUP(INDEX(DIY!$D$8:$D$83,MATCH(A15,DIY!$A$8:$A$83,0)),Tables!$D$2:$E$11,2,FALSE)&gt;=VLOOKUP($C$2,Tables!$D$2:$E$11,2,FALSE),$F$3,""),"")</f>
        <v/>
      </c>
      <c r="G15" s="11"/>
    </row>
    <row r="16" spans="1:7" x14ac:dyDescent="0.55000000000000004">
      <c r="A16" s="205" t="s">
        <v>122</v>
      </c>
      <c r="B16" s="206"/>
      <c r="C16" s="17"/>
      <c r="D16" s="92"/>
      <c r="E16" s="108"/>
      <c r="F16" s="9" t="str">
        <f>_xlfn.IFNA(IF(VLOOKUP(INDEX(DIY!$D$8:$D$83,MATCH(A16,DIY!$A$8:$A$83,0)),Tables!$D$2:$E$11,2,FALSE)&gt;=VLOOKUP($C$2,Tables!$D$2:$E$11,2,FALSE),$F$3,""),"")</f>
        <v/>
      </c>
      <c r="G16" s="130" t="str">
        <f>IF(COUNTIF(F17:F21,$F$3)=COUNTA(A17:A21),$G$3,"")</f>
        <v/>
      </c>
    </row>
    <row r="17" spans="1:7" x14ac:dyDescent="0.55000000000000004">
      <c r="A17" s="7" t="s">
        <v>344</v>
      </c>
      <c r="B17" s="7" t="s">
        <v>114</v>
      </c>
      <c r="C17" s="33">
        <v>3</v>
      </c>
      <c r="D17" s="87" t="str" cm="1">
        <f t="array" ref="D17">IF(INDEX(tblAllCourses[[Prerequisite 1]:[Prerequisite 7]],MATCH($A17&amp;"Cert15",tblAllCourses[Course Code]&amp;tblAllCourses[Type],0),MATCH(D$3,tblAllCourses[[#Headers],[Prerequisite 1]:[Prerequisite 7]],0))=0,"",INDEX(tblAllCourses[[Prerequisite 1]:[Prerequisite 7]],MATCH($A17&amp;"Cert15",tblAllCourses[Course Code]&amp;tblAllCourses[Type],0),MATCH(D$3,tblAllCourses[[#Headers],[Prerequisite 1]:[Prerequisite 7]],0)))</f>
        <v/>
      </c>
      <c r="E17" s="105" t="str" cm="1">
        <f t="array" ref="E17">IF(INDEX(tblAllCourses[[Prerequisite 1]:[Prerequisite 7]],MATCH($A17&amp;"Cert15",tblAllCourses[Course Code]&amp;tblAllCourses[Type],0),MATCH(E$3,tblAllCourses[[#Headers],[Prerequisite 1]:[Prerequisite 7]],0))=0,"",INDEX(tblAllCourses[[Prerequisite 1]:[Prerequisite 7]],MATCH($A17&amp;"Cert15",tblAllCourses[Course Code]&amp;tblAllCourses[Type],0),MATCH(E$3,tblAllCourses[[#Headers],[Prerequisite 1]:[Prerequisite 7]],0)))</f>
        <v/>
      </c>
      <c r="F17" s="9" t="str">
        <f>_xlfn.IFNA(IF(VLOOKUP(INDEX(DIY!$D$8:$D$83,MATCH(A17,DIY!$A$8:$A$83,0)),Tables!$D$2:$E$11,2,FALSE)&gt;=VLOOKUP($C$2,Tables!$D$2:$E$11,2,FALSE),$F$3,""),"")</f>
        <v/>
      </c>
      <c r="G17" s="11"/>
    </row>
    <row r="18" spans="1:7" x14ac:dyDescent="0.55000000000000004">
      <c r="A18" s="7" t="s">
        <v>345</v>
      </c>
      <c r="B18" s="7" t="s">
        <v>115</v>
      </c>
      <c r="C18" s="33">
        <v>3</v>
      </c>
      <c r="D18" s="87" t="str" cm="1">
        <f t="array" ref="D18">IF(INDEX(tblAllCourses[[Prerequisite 1]:[Prerequisite 7]],MATCH($A18&amp;"Cert15",tblAllCourses[Course Code]&amp;tblAllCourses[Type],0),MATCH(D$3,tblAllCourses[[#Headers],[Prerequisite 1]:[Prerequisite 7]],0))=0,"",INDEX(tblAllCourses[[Prerequisite 1]:[Prerequisite 7]],MATCH($A18&amp;"Cert15",tblAllCourses[Course Code]&amp;tblAllCourses[Type],0),MATCH(D$3,tblAllCourses[[#Headers],[Prerequisite 1]:[Prerequisite 7]],0)))</f>
        <v/>
      </c>
      <c r="E18" s="105" t="str" cm="1">
        <f t="array" ref="E18">IF(INDEX(tblAllCourses[[Prerequisite 1]:[Prerequisite 7]],MATCH($A18&amp;"Cert15",tblAllCourses[Course Code]&amp;tblAllCourses[Type],0),MATCH(E$3,tblAllCourses[[#Headers],[Prerequisite 1]:[Prerequisite 7]],0))=0,"",INDEX(tblAllCourses[[Prerequisite 1]:[Prerequisite 7]],MATCH($A18&amp;"Cert15",tblAllCourses[Course Code]&amp;tblAllCourses[Type],0),MATCH(E$3,tblAllCourses[[#Headers],[Prerequisite 1]:[Prerequisite 7]],0)))</f>
        <v/>
      </c>
      <c r="F18" s="9" t="str">
        <f>_xlfn.IFNA(IF(VLOOKUP(INDEX(DIY!$D$8:$D$83,MATCH(A18,DIY!$A$8:$A$83,0)),Tables!$D$2:$E$11,2,FALSE)&gt;=VLOOKUP($C$2,Tables!$D$2:$E$11,2,FALSE),$F$3,""),"")</f>
        <v/>
      </c>
      <c r="G18" s="11"/>
    </row>
    <row r="19" spans="1:7" x14ac:dyDescent="0.55000000000000004">
      <c r="A19" s="7" t="s">
        <v>346</v>
      </c>
      <c r="B19" s="7" t="s">
        <v>116</v>
      </c>
      <c r="C19" s="33">
        <v>3</v>
      </c>
      <c r="D19" s="87" t="str" cm="1">
        <f t="array" ref="D19">IF(INDEX(tblAllCourses[[Prerequisite 1]:[Prerequisite 7]],MATCH($A19&amp;"Cert15",tblAllCourses[Course Code]&amp;tblAllCourses[Type],0),MATCH(D$3,tblAllCourses[[#Headers],[Prerequisite 1]:[Prerequisite 7]],0))=0,"",INDEX(tblAllCourses[[Prerequisite 1]:[Prerequisite 7]],MATCH($A19&amp;"Cert15",tblAllCourses[Course Code]&amp;tblAllCourses[Type],0),MATCH(D$3,tblAllCourses[[#Headers],[Prerequisite 1]:[Prerequisite 7]],0)))</f>
        <v/>
      </c>
      <c r="E19" s="105" t="str" cm="1">
        <f t="array" ref="E19">IF(INDEX(tblAllCourses[[Prerequisite 1]:[Prerequisite 7]],MATCH($A19&amp;"Cert15",tblAllCourses[Course Code]&amp;tblAllCourses[Type],0),MATCH(E$3,tblAllCourses[[#Headers],[Prerequisite 1]:[Prerequisite 7]],0))=0,"",INDEX(tblAllCourses[[Prerequisite 1]:[Prerequisite 7]],MATCH($A19&amp;"Cert15",tblAllCourses[Course Code]&amp;tblAllCourses[Type],0),MATCH(E$3,tblAllCourses[[#Headers],[Prerequisite 1]:[Prerequisite 7]],0)))</f>
        <v/>
      </c>
      <c r="F19" s="9" t="str">
        <f>_xlfn.IFNA(IF(VLOOKUP(INDEX(DIY!$D$8:$D$83,MATCH(A19,DIY!$A$8:$A$83,0)),Tables!$D$2:$E$11,2,FALSE)&gt;=VLOOKUP($C$2,Tables!$D$2:$E$11,2,FALSE),$F$3,""),"")</f>
        <v/>
      </c>
      <c r="G19" s="11"/>
    </row>
    <row r="20" spans="1:7" x14ac:dyDescent="0.55000000000000004">
      <c r="A20" s="7" t="s">
        <v>347</v>
      </c>
      <c r="B20" s="7" t="s">
        <v>33</v>
      </c>
      <c r="C20" s="33">
        <v>3</v>
      </c>
      <c r="D20" s="87" t="str" cm="1">
        <f t="array" ref="D20">IF(INDEX(tblAllCourses[[Prerequisite 1]:[Prerequisite 7]],MATCH($A20&amp;"Cert15",tblAllCourses[Course Code]&amp;tblAllCourses[Type],0),MATCH(D$3,tblAllCourses[[#Headers],[Prerequisite 1]:[Prerequisite 7]],0))=0,"",INDEX(tblAllCourses[[Prerequisite 1]:[Prerequisite 7]],MATCH($A20&amp;"Cert15",tblAllCourses[Course Code]&amp;tblAllCourses[Type],0),MATCH(D$3,tblAllCourses[[#Headers],[Prerequisite 1]:[Prerequisite 7]],0)))</f>
        <v/>
      </c>
      <c r="E20" s="105" t="str" cm="1">
        <f t="array" ref="E20">IF(INDEX(tblAllCourses[[Prerequisite 1]:[Prerequisite 7]],MATCH($A20&amp;"Cert15",tblAllCourses[Course Code]&amp;tblAllCourses[Type],0),MATCH(E$3,tblAllCourses[[#Headers],[Prerequisite 1]:[Prerequisite 7]],0))=0,"",INDEX(tblAllCourses[[Prerequisite 1]:[Prerequisite 7]],MATCH($A20&amp;"Cert15",tblAllCourses[Course Code]&amp;tblAllCourses[Type],0),MATCH(E$3,tblAllCourses[[#Headers],[Prerequisite 1]:[Prerequisite 7]],0)))</f>
        <v/>
      </c>
      <c r="F20" s="9" t="str">
        <f>_xlfn.IFNA(IF(VLOOKUP(INDEX(DIY!$D$8:$D$83,MATCH(A20,DIY!$A$8:$A$83,0)),Tables!$D$2:$E$11,2,FALSE)&gt;=VLOOKUP($C$2,Tables!$D$2:$E$11,2,FALSE),$F$3,""),"")</f>
        <v/>
      </c>
      <c r="G20" s="11"/>
    </row>
    <row r="21" spans="1:7" x14ac:dyDescent="0.55000000000000004">
      <c r="A21" s="7" t="s">
        <v>348</v>
      </c>
      <c r="B21" s="7" t="s">
        <v>628</v>
      </c>
      <c r="C21" s="33">
        <v>3</v>
      </c>
      <c r="D21" s="87" t="str" cm="1">
        <f t="array" ref="D21">IF(INDEX(tblAllCourses[[Prerequisite 1]:[Prerequisite 7]],MATCH($A21&amp;"Cert15",tblAllCourses[Course Code]&amp;tblAllCourses[Type],0),MATCH(D$3,tblAllCourses[[#Headers],[Prerequisite 1]:[Prerequisite 7]],0))=0,"",INDEX(tblAllCourses[[Prerequisite 1]:[Prerequisite 7]],MATCH($A21&amp;"Cert15",tblAllCourses[Course Code]&amp;tblAllCourses[Type],0),MATCH(D$3,tblAllCourses[[#Headers],[Prerequisite 1]:[Prerequisite 7]],0)))</f>
        <v/>
      </c>
      <c r="E21" s="105" t="str" cm="1">
        <f t="array" ref="E21">IF(INDEX(tblAllCourses[[Prerequisite 1]:[Prerequisite 7]],MATCH($A21&amp;"Cert15",tblAllCourses[Course Code]&amp;tblAllCourses[Type],0),MATCH(E$3,tblAllCourses[[#Headers],[Prerequisite 1]:[Prerequisite 7]],0))=0,"",INDEX(tblAllCourses[[Prerequisite 1]:[Prerequisite 7]],MATCH($A21&amp;"Cert15",tblAllCourses[Course Code]&amp;tblAllCourses[Type],0),MATCH(E$3,tblAllCourses[[#Headers],[Prerequisite 1]:[Prerequisite 7]],0)))</f>
        <v/>
      </c>
      <c r="F21" s="9" t="str">
        <f>_xlfn.IFNA(IF(VLOOKUP(INDEX(DIY!$D$8:$D$83,MATCH(A21,DIY!$A$8:$A$83,0)),Tables!$D$2:$E$11,2,FALSE)&gt;=VLOOKUP($C$2,Tables!$D$2:$E$11,2,FALSE),$F$3,""),"")</f>
        <v/>
      </c>
      <c r="G21" s="11"/>
    </row>
    <row r="22" spans="1:7" x14ac:dyDescent="0.55000000000000004">
      <c r="A22" s="205" t="s">
        <v>629</v>
      </c>
      <c r="B22" s="206"/>
      <c r="C22" s="17"/>
      <c r="D22" s="92"/>
      <c r="E22" s="108"/>
      <c r="F22" s="9" t="str">
        <f>_xlfn.IFNA(IF(VLOOKUP(INDEX(DIY!$D$8:$D$83,MATCH(A22,DIY!$A$8:$A$83,0)),Tables!$D$2:$E$11,2,FALSE)&gt;=VLOOKUP($C$2,Tables!$D$2:$E$11,2,FALSE),$F$3,""),"")</f>
        <v/>
      </c>
      <c r="G22" s="130" t="str">
        <f>IF(COUNTIF(F23:F27,$F$3)=COUNTA(A23:A27),$G$3,"")</f>
        <v/>
      </c>
    </row>
    <row r="23" spans="1:7" x14ac:dyDescent="0.55000000000000004">
      <c r="A23" s="7" t="s">
        <v>354</v>
      </c>
      <c r="B23" s="7" t="s">
        <v>123</v>
      </c>
      <c r="C23" s="33">
        <v>3</v>
      </c>
      <c r="D23" s="87" t="str" cm="1">
        <f t="array" ref="D23">IF(INDEX(tblAllCourses[[Prerequisite 1]:[Prerequisite 7]],MATCH($A23&amp;"Cert15",tblAllCourses[Course Code]&amp;tblAllCourses[Type],0),MATCH(D$3,tblAllCourses[[#Headers],[Prerequisite 1]:[Prerequisite 7]],0))=0,"",INDEX(tblAllCourses[[Prerequisite 1]:[Prerequisite 7]],MATCH($A23&amp;"Cert15",tblAllCourses[Course Code]&amp;tblAllCourses[Type],0),MATCH(D$3,tblAllCourses[[#Headers],[Prerequisite 1]:[Prerequisite 7]],0)))</f>
        <v>BBA2102</v>
      </c>
      <c r="E23" s="105" t="str" cm="1">
        <f t="array" ref="E23">IF(INDEX(tblAllCourses[[Prerequisite 1]:[Prerequisite 7]],MATCH($A23&amp;"Cert15",tblAllCourses[Course Code]&amp;tblAllCourses[Type],0),MATCH(E$3,tblAllCourses[[#Headers],[Prerequisite 1]:[Prerequisite 7]],0))=0,"",INDEX(tblAllCourses[[Prerequisite 1]:[Prerequisite 7]],MATCH($A23&amp;"Cert15",tblAllCourses[Course Code]&amp;tblAllCourses[Type],0),MATCH(E$3,tblAllCourses[[#Headers],[Prerequisite 1]:[Prerequisite 7]],0)))</f>
        <v/>
      </c>
      <c r="F23" s="9" t="str">
        <f>_xlfn.IFNA(IF(VLOOKUP(INDEX(DIY!$D$8:$D$83,MATCH(A23,DIY!$A$8:$A$83,0)),Tables!$D$2:$E$11,2,FALSE)&gt;=VLOOKUP($C$2,Tables!$D$2:$E$11,2,FALSE),$F$3,""),"")</f>
        <v/>
      </c>
      <c r="G23" s="11"/>
    </row>
    <row r="24" spans="1:7" x14ac:dyDescent="0.55000000000000004">
      <c r="A24" s="7" t="s">
        <v>355</v>
      </c>
      <c r="B24" s="7" t="s">
        <v>124</v>
      </c>
      <c r="C24" s="33">
        <v>3</v>
      </c>
      <c r="D24" s="87" t="str" cm="1">
        <f t="array" ref="D24">IF(INDEX(tblAllCourses[[Prerequisite 1]:[Prerequisite 7]],MATCH($A24&amp;"Cert15",tblAllCourses[Course Code]&amp;tblAllCourses[Type],0),MATCH(D$3,tblAllCourses[[#Headers],[Prerequisite 1]:[Prerequisite 7]],0))=0,"",INDEX(tblAllCourses[[Prerequisite 1]:[Prerequisite 7]],MATCH($A24&amp;"Cert15",tblAllCourses[Course Code]&amp;tblAllCourses[Type],0),MATCH(D$3,tblAllCourses[[#Headers],[Prerequisite 1]:[Prerequisite 7]],0)))</f>
        <v>BBA1104</v>
      </c>
      <c r="E24" s="105" t="str" cm="1">
        <f t="array" ref="E24">IF(INDEX(tblAllCourses[[Prerequisite 1]:[Prerequisite 7]],MATCH($A24&amp;"Cert15",tblAllCourses[Course Code]&amp;tblAllCourses[Type],0),MATCH(E$3,tblAllCourses[[#Headers],[Prerequisite 1]:[Prerequisite 7]],0))=0,"",INDEX(tblAllCourses[[Prerequisite 1]:[Prerequisite 7]],MATCH($A24&amp;"Cert15",tblAllCourses[Course Code]&amp;tblAllCourses[Type],0),MATCH(E$3,tblAllCourses[[#Headers],[Prerequisite 1]:[Prerequisite 7]],0)))</f>
        <v/>
      </c>
      <c r="F24" s="9" t="str">
        <f>_xlfn.IFNA(IF(VLOOKUP(INDEX(DIY!$D$8:$D$83,MATCH(A24,DIY!$A$8:$A$83,0)),Tables!$D$2:$E$11,2,FALSE)&gt;=VLOOKUP($C$2,Tables!$D$2:$E$11,2,FALSE),$F$3,""),"")</f>
        <v/>
      </c>
      <c r="G24" s="11"/>
    </row>
    <row r="25" spans="1:7" x14ac:dyDescent="0.55000000000000004">
      <c r="A25" s="7" t="s">
        <v>357</v>
      </c>
      <c r="B25" s="7" t="s">
        <v>126</v>
      </c>
      <c r="C25" s="33">
        <v>3</v>
      </c>
      <c r="D25" s="87" t="str" cm="1">
        <f t="array" ref="D25">IF(INDEX(tblAllCourses[[Prerequisite 1]:[Prerequisite 7]],MATCH($A25&amp;"Cert15",tblAllCourses[Course Code]&amp;tblAllCourses[Type],0),MATCH(D$3,tblAllCourses[[#Headers],[Prerequisite 1]:[Prerequisite 7]],0))=0,"",INDEX(tblAllCourses[[Prerequisite 1]:[Prerequisite 7]],MATCH($A25&amp;"Cert15",tblAllCourses[Course Code]&amp;tblAllCourses[Type],0),MATCH(D$3,tblAllCourses[[#Headers],[Prerequisite 1]:[Prerequisite 7]],0)))</f>
        <v/>
      </c>
      <c r="E25" s="105" t="str" cm="1">
        <f t="array" ref="E25">IF(INDEX(tblAllCourses[[Prerequisite 1]:[Prerequisite 7]],MATCH($A25&amp;"Cert15",tblAllCourses[Course Code]&amp;tblAllCourses[Type],0),MATCH(E$3,tblAllCourses[[#Headers],[Prerequisite 1]:[Prerequisite 7]],0))=0,"",INDEX(tblAllCourses[[Prerequisite 1]:[Prerequisite 7]],MATCH($A25&amp;"Cert15",tblAllCourses[Course Code]&amp;tblAllCourses[Type],0),MATCH(E$3,tblAllCourses[[#Headers],[Prerequisite 1]:[Prerequisite 7]],0)))</f>
        <v/>
      </c>
      <c r="F25" s="9" t="str">
        <f>_xlfn.IFNA(IF(VLOOKUP(INDEX(DIY!$D$8:$D$83,MATCH(A25,DIY!$A$8:$A$83,0)),Tables!$D$2:$E$11,2,FALSE)&gt;=VLOOKUP($C$2,Tables!$D$2:$E$11,2,FALSE),$F$3,""),"")</f>
        <v/>
      </c>
      <c r="G25" s="11"/>
    </row>
    <row r="26" spans="1:7" x14ac:dyDescent="0.55000000000000004">
      <c r="A26" s="7" t="s">
        <v>359</v>
      </c>
      <c r="B26" s="7" t="s">
        <v>128</v>
      </c>
      <c r="C26" s="33">
        <v>3</v>
      </c>
      <c r="D26" s="87" t="str" cm="1">
        <f t="array" ref="D26">IF(INDEX(tblAllCourses[[Prerequisite 1]:[Prerequisite 7]],MATCH($A26&amp;"Cert15",tblAllCourses[Course Code]&amp;tblAllCourses[Type],0),MATCH(D$3,tblAllCourses[[#Headers],[Prerequisite 1]:[Prerequisite 7]],0))=0,"",INDEX(tblAllCourses[[Prerequisite 1]:[Prerequisite 7]],MATCH($A26&amp;"Cert15",tblAllCourses[Course Code]&amp;tblAllCourses[Type],0),MATCH(D$3,tblAllCourses[[#Headers],[Prerequisite 1]:[Prerequisite 7]],0)))</f>
        <v/>
      </c>
      <c r="E26" s="105" t="str" cm="1">
        <f t="array" ref="E26">IF(INDEX(tblAllCourses[[Prerequisite 1]:[Prerequisite 7]],MATCH($A26&amp;"Cert15",tblAllCourses[Course Code]&amp;tblAllCourses[Type],0),MATCH(E$3,tblAllCourses[[#Headers],[Prerequisite 1]:[Prerequisite 7]],0))=0,"",INDEX(tblAllCourses[[Prerequisite 1]:[Prerequisite 7]],MATCH($A26&amp;"Cert15",tblAllCourses[Course Code]&amp;tblAllCourses[Type],0),MATCH(E$3,tblAllCourses[[#Headers],[Prerequisite 1]:[Prerequisite 7]],0)))</f>
        <v/>
      </c>
      <c r="F26" s="9" t="str">
        <f>_xlfn.IFNA(IF(VLOOKUP(INDEX(DIY!$D$8:$D$83,MATCH(A26,DIY!$A$8:$A$83,0)),Tables!$D$2:$E$11,2,FALSE)&gt;=VLOOKUP($C$2,Tables!$D$2:$E$11,2,FALSE),$F$3,""),"")</f>
        <v/>
      </c>
      <c r="G26" s="11"/>
    </row>
    <row r="27" spans="1:7" x14ac:dyDescent="0.55000000000000004">
      <c r="A27" s="7" t="s">
        <v>361</v>
      </c>
      <c r="B27" s="7" t="s">
        <v>630</v>
      </c>
      <c r="C27" s="33">
        <v>3</v>
      </c>
      <c r="D27" s="87" t="str" cm="1">
        <f t="array" ref="D27">IF(INDEX(tblAllCourses[[Prerequisite 1]:[Prerequisite 7]],MATCH($A27&amp;"Cert15",tblAllCourses[Course Code]&amp;tblAllCourses[Type],0),MATCH(D$3,tblAllCourses[[#Headers],[Prerequisite 1]:[Prerequisite 7]],0))=0,"",INDEX(tblAllCourses[[Prerequisite 1]:[Prerequisite 7]],MATCH($A27&amp;"Cert15",tblAllCourses[Course Code]&amp;tblAllCourses[Type],0),MATCH(D$3,tblAllCourses[[#Headers],[Prerequisite 1]:[Prerequisite 7]],0)))</f>
        <v>Senior Standing</v>
      </c>
      <c r="E27" s="105" t="str" cm="1">
        <f t="array" ref="E27">IF(INDEX(tblAllCourses[[Prerequisite 1]:[Prerequisite 7]],MATCH($A27&amp;"Cert15",tblAllCourses[Course Code]&amp;tblAllCourses[Type],0),MATCH(E$3,tblAllCourses[[#Headers],[Prerequisite 1]:[Prerequisite 7]],0))=0,"",INDEX(tblAllCourses[[Prerequisite 1]:[Prerequisite 7]],MATCH($A27&amp;"Cert15",tblAllCourses[Course Code]&amp;tblAllCourses[Type],0),MATCH(E$3,tblAllCourses[[#Headers],[Prerequisite 1]:[Prerequisite 7]],0)))</f>
        <v/>
      </c>
      <c r="F27" s="9" t="str">
        <f>_xlfn.IFNA(IF(VLOOKUP(INDEX(DIY!$D$8:$D$83,MATCH(A27,DIY!$A$8:$A$83,0)),Tables!$D$2:$E$11,2,FALSE)&gt;=VLOOKUP($C$2,Tables!$D$2:$E$11,2,FALSE),$F$3,""),"")</f>
        <v/>
      </c>
      <c r="G27" s="11"/>
    </row>
    <row r="28" spans="1:7" x14ac:dyDescent="0.55000000000000004">
      <c r="A28" s="205" t="s">
        <v>143</v>
      </c>
      <c r="B28" s="206"/>
      <c r="C28" s="17"/>
      <c r="D28" s="92"/>
      <c r="E28" s="108"/>
      <c r="F28" s="9" t="str">
        <f>_xlfn.IFNA(IF(VLOOKUP(INDEX(DIY!$D$8:$D$83,MATCH(A28,DIY!$A$8:$A$83,0)),Tables!$D$2:$E$11,2,FALSE)&gt;=VLOOKUP($C$2,Tables!$D$2:$E$11,2,FALSE),$F$3,""),"")</f>
        <v/>
      </c>
      <c r="G28" s="130" t="str">
        <f>IF(COUNTIF(F29:F33,$F$3)=COUNTA(A29:A33),$G$3,"")</f>
        <v/>
      </c>
    </row>
    <row r="29" spans="1:7" x14ac:dyDescent="0.55000000000000004">
      <c r="A29" s="7" t="s">
        <v>1093</v>
      </c>
      <c r="B29" s="7" t="s">
        <v>134</v>
      </c>
      <c r="C29" s="33">
        <v>3</v>
      </c>
      <c r="D29" s="87" cm="1">
        <f t="array" ref="D29">IF(INDEX(tblAllCourses[[Prerequisite 1]:[Prerequisite 7]],MATCH($A29&amp;"Cert15",tblAllCourses[Course Code]&amp;tblAllCourses[Type],0),MATCH(D$3,tblAllCourses[[#Headers],[Prerequisite 1]:[Prerequisite 7]],0))=0,"",INDEX(tblAllCourses[[Prerequisite 1]:[Prerequisite 7]],MATCH($A29&amp;"Cert15",tblAllCourses[Course Code]&amp;tblAllCourses[Type],0),MATCH(D$3,tblAllCourses[[#Headers],[Prerequisite 1]:[Prerequisite 7]],0)))</f>
        <v>80</v>
      </c>
      <c r="E29" s="105" t="str" cm="1">
        <f t="array" ref="E29">IF(INDEX(tblAllCourses[[Prerequisite 1]:[Prerequisite 7]],MATCH($A29&amp;"Cert15",tblAllCourses[Course Code]&amp;tblAllCourses[Type],0),MATCH(E$3,tblAllCourses[[#Headers],[Prerequisite 1]:[Prerequisite 7]],0))=0,"",INDEX(tblAllCourses[[Prerequisite 1]:[Prerequisite 7]],MATCH($A29&amp;"Cert15",tblAllCourses[Course Code]&amp;tblAllCourses[Type],0),MATCH(E$3,tblAllCourses[[#Headers],[Prerequisite 1]:[Prerequisite 7]],0)))</f>
        <v>BBA2103</v>
      </c>
      <c r="F29" s="9" t="str">
        <f>_xlfn.IFNA(IF(VLOOKUP(INDEX(DIY!$D$8:$D$83,MATCH(A29,DIY!$A$8:$A$83,0)),Tables!$D$2:$E$11,2,FALSE)&gt;=VLOOKUP($C$2,Tables!$D$2:$E$11,2,FALSE),$F$3,""),"")</f>
        <v/>
      </c>
      <c r="G29" s="11"/>
    </row>
    <row r="30" spans="1:7" x14ac:dyDescent="0.55000000000000004">
      <c r="A30" s="7" t="s">
        <v>366</v>
      </c>
      <c r="B30" s="7" t="s">
        <v>137</v>
      </c>
      <c r="C30" s="33">
        <v>3</v>
      </c>
      <c r="D30" s="87" cm="1">
        <f t="array" ref="D30">IF(INDEX(tblAllCourses[[Prerequisite 1]:[Prerequisite 7]],MATCH($A30&amp;"Cert15",tblAllCourses[Course Code]&amp;tblAllCourses[Type],0),MATCH(D$3,tblAllCourses[[#Headers],[Prerequisite 1]:[Prerequisite 7]],0))=0,"",INDEX(tblAllCourses[[Prerequisite 1]:[Prerequisite 7]],MATCH($A30&amp;"Cert15",tblAllCourses[Course Code]&amp;tblAllCourses[Type],0),MATCH(D$3,tblAllCourses[[#Headers],[Prerequisite 1]:[Prerequisite 7]],0)))</f>
        <v>80</v>
      </c>
      <c r="E30" s="107" t="str" cm="1">
        <f t="array" ref="E30">IF(INDEX(tblAllCourses[[Prerequisite 1]:[Prerequisite 7]],MATCH($A30&amp;"Cert15",tblAllCourses[Course Code]&amp;tblAllCourses[Type],0),MATCH(E$3,tblAllCourses[[#Headers],[Prerequisite 1]:[Prerequisite 7]],0))=0,"",INDEX(tblAllCourses[[Prerequisite 1]:[Prerequisite 7]],MATCH($A30&amp;"Cert15",tblAllCourses[Course Code]&amp;tblAllCourses[Type],0),MATCH(E$3,tblAllCourses[[#Headers],[Prerequisite 1]:[Prerequisite 7]],0)))</f>
        <v>BBA2103</v>
      </c>
      <c r="F30" s="9" t="str">
        <f>_xlfn.IFNA(IF(VLOOKUP(INDEX(DIY!$D$8:$D$83,MATCH(A30,DIY!$A$8:$A$83,0)),Tables!$D$2:$E$11,2,FALSE)&gt;=VLOOKUP($C$2,Tables!$D$2:$E$11,2,FALSE),$F$3,""),"")</f>
        <v/>
      </c>
      <c r="G30" s="11"/>
    </row>
    <row r="31" spans="1:7" x14ac:dyDescent="0.55000000000000004">
      <c r="A31" s="7" t="s">
        <v>1094</v>
      </c>
      <c r="B31" s="7" t="s">
        <v>631</v>
      </c>
      <c r="C31" s="33">
        <v>3</v>
      </c>
      <c r="D31" s="87" cm="1">
        <f t="array" ref="D31">IF(INDEX(tblAllCourses[[Prerequisite 1]:[Prerequisite 7]],MATCH($A31&amp;"Cert15",tblAllCourses[Course Code]&amp;tblAllCourses[Type],0),MATCH(D$3,tblAllCourses[[#Headers],[Prerequisite 1]:[Prerequisite 7]],0))=0,"",INDEX(tblAllCourses[[Prerequisite 1]:[Prerequisite 7]],MATCH($A31&amp;"Cert15",tblAllCourses[Course Code]&amp;tblAllCourses[Type],0),MATCH(D$3,tblAllCourses[[#Headers],[Prerequisite 1]:[Prerequisite 7]],0)))</f>
        <v>100</v>
      </c>
      <c r="E31" s="107" t="str" cm="1">
        <f t="array" ref="E31">IF(INDEX(tblAllCourses[[Prerequisite 1]:[Prerequisite 7]],MATCH($A31&amp;"Cert15",tblAllCourses[Course Code]&amp;tblAllCourses[Type],0),MATCH(E$3,tblAllCourses[[#Headers],[Prerequisite 1]:[Prerequisite 7]],0))=0,"",INDEX(tblAllCourses[[Prerequisite 1]:[Prerequisite 7]],MATCH($A31&amp;"Cert15",tblAllCourses[Course Code]&amp;tblAllCourses[Type],0),MATCH(E$3,tblAllCourses[[#Headers],[Prerequisite 1]:[Prerequisite 7]],0)))</f>
        <v>BBA2103</v>
      </c>
      <c r="F31" s="9" t="str">
        <f>_xlfn.IFNA(IF(VLOOKUP(INDEX(DIY!$D$8:$D$83,MATCH(A31,DIY!$A$8:$A$83,0)),Tables!$D$2:$E$11,2,FALSE)&gt;=VLOOKUP($C$2,Tables!$D$2:$E$11,2,FALSE),$F$3,""),"")</f>
        <v/>
      </c>
      <c r="G31" s="11"/>
    </row>
    <row r="32" spans="1:7" x14ac:dyDescent="0.55000000000000004">
      <c r="A32" s="7" t="s">
        <v>482</v>
      </c>
      <c r="B32" s="7" t="s">
        <v>632</v>
      </c>
      <c r="C32" s="33">
        <v>3</v>
      </c>
      <c r="D32" s="87" cm="1">
        <f t="array" ref="D32">IF(INDEX(tblAllCourses[[Prerequisite 1]:[Prerequisite 7]],MATCH($A32&amp;"Cert15",tblAllCourses[Course Code]&amp;tblAllCourses[Type],0),MATCH(D$3,tblAllCourses[[#Headers],[Prerequisite 1]:[Prerequisite 7]],0))=0,"",INDEX(tblAllCourses[[Prerequisite 1]:[Prerequisite 7]],MATCH($A32&amp;"Cert15",tblAllCourses[Course Code]&amp;tblAllCourses[Type],0),MATCH(D$3,tblAllCourses[[#Headers],[Prerequisite 1]:[Prerequisite 7]],0)))</f>
        <v>100</v>
      </c>
      <c r="E32" s="107" t="str" cm="1">
        <f t="array" ref="E32">IF(INDEX(tblAllCourses[[Prerequisite 1]:[Prerequisite 7]],MATCH($A32&amp;"Cert15",tblAllCourses[Course Code]&amp;tblAllCourses[Type],0),MATCH(E$3,tblAllCourses[[#Headers],[Prerequisite 1]:[Prerequisite 7]],0))=0,"",INDEX(tblAllCourses[[Prerequisite 1]:[Prerequisite 7]],MATCH($A32&amp;"Cert15",tblAllCourses[Course Code]&amp;tblAllCourses[Type],0),MATCH(E$3,tblAllCourses[[#Headers],[Prerequisite 1]:[Prerequisite 7]],0)))</f>
        <v>BFN3220</v>
      </c>
      <c r="F32" s="9" t="str">
        <f>_xlfn.IFNA(IF(VLOOKUP(INDEX(DIY!$D$8:$D$83,MATCH(A32,DIY!$A$8:$A$83,0)),Tables!$D$2:$E$11,2,FALSE)&gt;=VLOOKUP($C$2,Tables!$D$2:$E$11,2,FALSE),$F$3,""),"")</f>
        <v/>
      </c>
      <c r="G32" s="11"/>
    </row>
    <row r="33" spans="1:7" x14ac:dyDescent="0.55000000000000004">
      <c r="A33" s="7" t="s">
        <v>484</v>
      </c>
      <c r="B33" s="7" t="s">
        <v>633</v>
      </c>
      <c r="C33" s="33">
        <v>3</v>
      </c>
      <c r="D33" s="87" cm="1">
        <f t="array" ref="D33">IF(INDEX(tblAllCourses[[Prerequisite 1]:[Prerequisite 7]],MATCH($A33&amp;"Cert15",tblAllCourses[Course Code]&amp;tblAllCourses[Type],0),MATCH(D$3,tblAllCourses[[#Headers],[Prerequisite 1]:[Prerequisite 7]],0))=0,"",INDEX(tblAllCourses[[Prerequisite 1]:[Prerequisite 7]],MATCH($A33&amp;"Cert15",tblAllCourses[Course Code]&amp;tblAllCourses[Type],0),MATCH(D$3,tblAllCourses[[#Headers],[Prerequisite 1]:[Prerequisite 7]],0)))</f>
        <v>100</v>
      </c>
      <c r="E33" s="107" t="str" cm="1">
        <f t="array" ref="E33">IF(INDEX(tblAllCourses[[Prerequisite 1]:[Prerequisite 7]],MATCH($A33&amp;"Cert15",tblAllCourses[Course Code]&amp;tblAllCourses[Type],0),MATCH(E$3,tblAllCourses[[#Headers],[Prerequisite 1]:[Prerequisite 7]],0))=0,"",INDEX(tblAllCourses[[Prerequisite 1]:[Prerequisite 7]],MATCH($A33&amp;"Cert15",tblAllCourses[Course Code]&amp;tblAllCourses[Type],0),MATCH(E$3,tblAllCourses[[#Headers],[Prerequisite 1]:[Prerequisite 7]],0)))</f>
        <v>BBA2103</v>
      </c>
      <c r="F33" s="9" t="str">
        <f>_xlfn.IFNA(IF(VLOOKUP(INDEX(DIY!$D$8:$D$83,MATCH(A33,DIY!$A$8:$A$83,0)),Tables!$D$2:$E$11,2,FALSE)&gt;=VLOOKUP($C$2,Tables!$D$2:$E$11,2,FALSE),$F$3,""),"")</f>
        <v/>
      </c>
      <c r="G33" s="11"/>
    </row>
    <row r="34" spans="1:7" x14ac:dyDescent="0.55000000000000004">
      <c r="A34" s="205" t="s">
        <v>144</v>
      </c>
      <c r="B34" s="206"/>
      <c r="C34" s="17"/>
      <c r="D34" s="92"/>
      <c r="E34" s="108"/>
      <c r="F34" s="9" t="str">
        <f>_xlfn.IFNA(IF(VLOOKUP(INDEX(DIY!$D$8:$D$83,MATCH(A34,DIY!$A$8:$A$83,0)),Tables!$D$2:$E$11,2,FALSE)&gt;=VLOOKUP($C$2,Tables!$D$2:$E$11,2,FALSE),$F$3,""),"")</f>
        <v/>
      </c>
      <c r="G34" s="130" t="str">
        <f>IF(COUNTIF(F35:F39,$F$3)=COUNTA(A35:A39),$G$3,"")</f>
        <v/>
      </c>
    </row>
    <row r="35" spans="1:7" x14ac:dyDescent="0.55000000000000004">
      <c r="A35" s="7" t="s">
        <v>371</v>
      </c>
      <c r="B35" s="7" t="s">
        <v>145</v>
      </c>
      <c r="C35" s="33">
        <v>3</v>
      </c>
      <c r="D35" s="87" t="str" cm="1">
        <f t="array" ref="D35">IF(INDEX(tblAllCourses[[Prerequisite 1]:[Prerequisite 7]],MATCH($A35&amp;"Cert15",tblAllCourses[Course Code]&amp;tblAllCourses[Type],0),MATCH(D$3,tblAllCourses[[#Headers],[Prerequisite 1]:[Prerequisite 7]],0))=0,"",INDEX(tblAllCourses[[Prerequisite 1]:[Prerequisite 7]],MATCH($A35&amp;"Cert15",tblAllCourses[Course Code]&amp;tblAllCourses[Type],0),MATCH(D$3,tblAllCourses[[#Headers],[Prerequisite 1]:[Prerequisite 7]],0)))</f>
        <v>BBA1104</v>
      </c>
      <c r="E35" s="105" t="str" cm="1">
        <f t="array" ref="E35">IF(INDEX(tblAllCourses[[Prerequisite 1]:[Prerequisite 7]],MATCH($A35&amp;"Cert15",tblAllCourses[Course Code]&amp;tblAllCourses[Type],0),MATCH(E$3,tblAllCourses[[#Headers],[Prerequisite 1]:[Prerequisite 7]],0))=0,"",INDEX(tblAllCourses[[Prerequisite 1]:[Prerequisite 7]],MATCH($A35&amp;"Cert15",tblAllCourses[Course Code]&amp;tblAllCourses[Type],0),MATCH(E$3,tblAllCourses[[#Headers],[Prerequisite 1]:[Prerequisite 7]],0)))</f>
        <v/>
      </c>
      <c r="F35" s="9" t="str">
        <f>_xlfn.IFNA(IF(VLOOKUP(INDEX(DIY!$D$8:$D$83,MATCH(A35,DIY!$A$8:$A$83,0)),Tables!$D$2:$E$11,2,FALSE)&gt;=VLOOKUP($C$2,Tables!$D$2:$E$11,2,FALSE),$F$3,""),"")</f>
        <v/>
      </c>
      <c r="G35" s="11"/>
    </row>
    <row r="36" spans="1:7" x14ac:dyDescent="0.55000000000000004">
      <c r="A36" s="7" t="s">
        <v>373</v>
      </c>
      <c r="B36" s="7" t="s">
        <v>272</v>
      </c>
      <c r="C36" s="33">
        <v>3</v>
      </c>
      <c r="D36" s="87" t="str" cm="1">
        <f t="array" ref="D36">IF(INDEX(tblAllCourses[[Prerequisite 1]:[Prerequisite 7]],MATCH($A36&amp;"Cert15",tblAllCourses[Course Code]&amp;tblAllCourses[Type],0),MATCH(D$3,tblAllCourses[[#Headers],[Prerequisite 1]:[Prerequisite 7]],0))=0,"",INDEX(tblAllCourses[[Prerequisite 1]:[Prerequisite 7]],MATCH($A36&amp;"Cert15",tblAllCourses[Course Code]&amp;tblAllCourses[Type],0),MATCH(D$3,tblAllCourses[[#Headers],[Prerequisite 1]:[Prerequisite 7]],0)))</f>
        <v>BBA1104</v>
      </c>
      <c r="E36" s="105" t="str" cm="1">
        <f t="array" ref="E36">IF(INDEX(tblAllCourses[[Prerequisite 1]:[Prerequisite 7]],MATCH($A36&amp;"Cert15",tblAllCourses[Course Code]&amp;tblAllCourses[Type],0),MATCH(E$3,tblAllCourses[[#Headers],[Prerequisite 1]:[Prerequisite 7]],0))=0,"",INDEX(tblAllCourses[[Prerequisite 1]:[Prerequisite 7]],MATCH($A36&amp;"Cert15",tblAllCourses[Course Code]&amp;tblAllCourses[Type],0),MATCH(E$3,tblAllCourses[[#Headers],[Prerequisite 1]:[Prerequisite 7]],0)))</f>
        <v/>
      </c>
      <c r="F36" s="9" t="str">
        <f>_xlfn.IFNA(IF(VLOOKUP(INDEX(DIY!$D$8:$D$83,MATCH(A36,DIY!$A$8:$A$83,0)),Tables!$D$2:$E$11,2,FALSE)&gt;=VLOOKUP($C$2,Tables!$D$2:$E$11,2,FALSE),$F$3,""),"")</f>
        <v/>
      </c>
      <c r="G36" s="11"/>
    </row>
    <row r="37" spans="1:7" x14ac:dyDescent="0.55000000000000004">
      <c r="A37" s="7" t="s">
        <v>372</v>
      </c>
      <c r="B37" s="7" t="s">
        <v>634</v>
      </c>
      <c r="C37" s="33">
        <v>3</v>
      </c>
      <c r="D37" s="87" t="str" cm="1">
        <f t="array" ref="D37">IF(INDEX(tblAllCourses[[Prerequisite 1]:[Prerequisite 7]],MATCH($A37&amp;"Cert15",tblAllCourses[Course Code]&amp;tblAllCourses[Type],0),MATCH(D$3,tblAllCourses[[#Headers],[Prerequisite 1]:[Prerequisite 7]],0))=0,"",INDEX(tblAllCourses[[Prerequisite 1]:[Prerequisite 7]],MATCH($A37&amp;"Cert15",tblAllCourses[Course Code]&amp;tblAllCourses[Type],0),MATCH(D$3,tblAllCourses[[#Headers],[Prerequisite 1]:[Prerequisite 7]],0)))</f>
        <v>BBA2102</v>
      </c>
      <c r="E37" s="105" t="str" cm="1">
        <f t="array" ref="E37">IF(INDEX(tblAllCourses[[Prerequisite 1]:[Prerequisite 7]],MATCH($A37&amp;"Cert15",tblAllCourses[Course Code]&amp;tblAllCourses[Type],0),MATCH(E$3,tblAllCourses[[#Headers],[Prerequisite 1]:[Prerequisite 7]],0))=0,"",INDEX(tblAllCourses[[Prerequisite 1]:[Prerequisite 7]],MATCH($A37&amp;"Cert15",tblAllCourses[Course Code]&amp;tblAllCourses[Type],0),MATCH(E$3,tblAllCourses[[#Headers],[Prerequisite 1]:[Prerequisite 7]],0)))</f>
        <v/>
      </c>
      <c r="F37" s="9" t="str">
        <f>_xlfn.IFNA(IF(VLOOKUP(INDEX(DIY!$D$8:$D$83,MATCH(A37,DIY!$A$8:$A$83,0)),Tables!$D$2:$E$11,2,FALSE)&gt;=VLOOKUP($C$2,Tables!$D$2:$E$11,2,FALSE),$F$3,""),"")</f>
        <v/>
      </c>
      <c r="G37" s="11"/>
    </row>
    <row r="38" spans="1:7" x14ac:dyDescent="0.55000000000000004">
      <c r="A38" s="7" t="s">
        <v>375</v>
      </c>
      <c r="B38" s="7" t="s">
        <v>148</v>
      </c>
      <c r="C38" s="33">
        <v>3</v>
      </c>
      <c r="D38" s="87" t="str" cm="1">
        <f t="array" ref="D38">IF(INDEX(tblAllCourses[[Prerequisite 1]:[Prerequisite 7]],MATCH($A38&amp;"Cert15",tblAllCourses[Course Code]&amp;tblAllCourses[Type],0),MATCH(D$3,tblAllCourses[[#Headers],[Prerequisite 1]:[Prerequisite 7]],0))=0,"",INDEX(tblAllCourses[[Prerequisite 1]:[Prerequisite 7]],MATCH($A38&amp;"Cert15",tblAllCourses[Course Code]&amp;tblAllCourses[Type],0),MATCH(D$3,tblAllCourses[[#Headers],[Prerequisite 1]:[Prerequisite 7]],0)))</f>
        <v>BHT3201</v>
      </c>
      <c r="E38" s="105" t="str" cm="1">
        <f t="array" ref="E38">IF(INDEX(tblAllCourses[[Prerequisite 1]:[Prerequisite 7]],MATCH($A38&amp;"Cert15",tblAllCourses[Course Code]&amp;tblAllCourses[Type],0),MATCH(E$3,tblAllCourses[[#Headers],[Prerequisite 1]:[Prerequisite 7]],0))=0,"",INDEX(tblAllCourses[[Prerequisite 1]:[Prerequisite 7]],MATCH($A38&amp;"Cert15",tblAllCourses[Course Code]&amp;tblAllCourses[Type],0),MATCH(E$3,tblAllCourses[[#Headers],[Prerequisite 1]:[Prerequisite 7]],0)))</f>
        <v/>
      </c>
      <c r="F38" s="9" t="str">
        <f>_xlfn.IFNA(IF(VLOOKUP(INDEX(DIY!$D$8:$D$83,MATCH(A38,DIY!$A$8:$A$83,0)),Tables!$D$2:$E$11,2,FALSE)&gt;=VLOOKUP($C$2,Tables!$D$2:$E$11,2,FALSE),$F$3,""),"")</f>
        <v/>
      </c>
      <c r="G38" s="11"/>
    </row>
    <row r="39" spans="1:7" x14ac:dyDescent="0.55000000000000004">
      <c r="A39" s="7" t="s">
        <v>374</v>
      </c>
      <c r="B39" s="7" t="s">
        <v>635</v>
      </c>
      <c r="C39" s="33">
        <v>3</v>
      </c>
      <c r="D39" s="87" t="str" cm="1">
        <f t="array" ref="D39">IF(INDEX(tblAllCourses[[Prerequisite 1]:[Prerequisite 7]],MATCH($A39&amp;"Cert15",tblAllCourses[Course Code]&amp;tblAllCourses[Type],0),MATCH(D$3,tblAllCourses[[#Headers],[Prerequisite 1]:[Prerequisite 7]],0))=0,"",INDEX(tblAllCourses[[Prerequisite 1]:[Prerequisite 7]],MATCH($A39&amp;"Cert15",tblAllCourses[Course Code]&amp;tblAllCourses[Type],0),MATCH(D$3,tblAllCourses[[#Headers],[Prerequisite 1]:[Prerequisite 7]],0)))</f>
        <v>BHT3201</v>
      </c>
      <c r="E39" s="105" t="str" cm="1">
        <f t="array" ref="E39">IF(INDEX(tblAllCourses[[Prerequisite 1]:[Prerequisite 7]],MATCH($A39&amp;"Cert15",tblAllCourses[Course Code]&amp;tblAllCourses[Type],0),MATCH(E$3,tblAllCourses[[#Headers],[Prerequisite 1]:[Prerequisite 7]],0))=0,"",INDEX(tblAllCourses[[Prerequisite 1]:[Prerequisite 7]],MATCH($A39&amp;"Cert15",tblAllCourses[Course Code]&amp;tblAllCourses[Type],0),MATCH(E$3,tblAllCourses[[#Headers],[Prerequisite 1]:[Prerequisite 7]],0)))</f>
        <v/>
      </c>
      <c r="F39" s="9" t="str">
        <f>_xlfn.IFNA(IF(VLOOKUP(INDEX(DIY!$D$8:$D$83,MATCH(A39,DIY!$A$8:$A$83,0)),Tables!$D$2:$E$11,2,FALSE)&gt;=VLOOKUP($C$2,Tables!$D$2:$E$11,2,FALSE),$F$3,""),"")</f>
        <v/>
      </c>
      <c r="G39" s="11"/>
    </row>
    <row r="40" spans="1:7" x14ac:dyDescent="0.55000000000000004">
      <c r="A40" s="205" t="s">
        <v>155</v>
      </c>
      <c r="B40" s="206"/>
      <c r="C40" s="17"/>
      <c r="D40" s="92"/>
      <c r="E40" s="108"/>
      <c r="F40" s="9" t="str">
        <f>_xlfn.IFNA(IF(VLOOKUP(INDEX(DIY!$D$8:$D$83,MATCH(A40,DIY!$A$8:$A$83,0)),Tables!$D$2:$E$11,2,FALSE)&gt;=VLOOKUP($C$2,Tables!$D$2:$E$11,2,FALSE),$F$3,""),"")</f>
        <v/>
      </c>
      <c r="G40" s="130" t="str">
        <f>IF(COUNTIF(F41:F45,$F$3)=COUNTA(A41:A45),$G$3,"")</f>
        <v/>
      </c>
    </row>
    <row r="41" spans="1:7" x14ac:dyDescent="0.55000000000000004">
      <c r="A41" s="7" t="s">
        <v>599</v>
      </c>
      <c r="B41" s="7" t="s">
        <v>155</v>
      </c>
      <c r="C41" s="33">
        <v>3</v>
      </c>
      <c r="D41" s="87" t="str" cm="1">
        <f t="array" ref="D41">IF(INDEX(tblAllCourses[[Prerequisite 1]:[Prerequisite 7]],MATCH($A41&amp;"Cert15",tblAllCourses[Course Code]&amp;tblAllCourses[Type],0),MATCH(D$3,tblAllCourses[[#Headers],[Prerequisite 1]:[Prerequisite 7]],0))=0,"",INDEX(tblAllCourses[[Prerequisite 1]:[Prerequisite 7]],MATCH($A41&amp;"Cert15",tblAllCourses[Course Code]&amp;tblAllCourses[Type],0),MATCH(D$3,tblAllCourses[[#Headers],[Prerequisite 1]:[Prerequisite 7]],0)))</f>
        <v/>
      </c>
      <c r="E41" s="105" t="str" cm="1">
        <f t="array" ref="E41">IF(INDEX(tblAllCourses[[Prerequisite 1]:[Prerequisite 7]],MATCH($A41&amp;"Cert15",tblAllCourses[Course Code]&amp;tblAllCourses[Type],0),MATCH(E$3,tblAllCourses[[#Headers],[Prerequisite 1]:[Prerequisite 7]],0))=0,"",INDEX(tblAllCourses[[Prerequisite 1]:[Prerequisite 7]],MATCH($A41&amp;"Cert15",tblAllCourses[Course Code]&amp;tblAllCourses[Type],0),MATCH(E$3,tblAllCourses[[#Headers],[Prerequisite 1]:[Prerequisite 7]],0)))</f>
        <v/>
      </c>
      <c r="F41" s="9" t="str">
        <f>_xlfn.IFNA(IF(VLOOKUP(INDEX(DIY!$D$8:$D$83,MATCH(A41,DIY!$A$8:$A$83,0)),Tables!$D$2:$E$11,2,FALSE)&gt;=VLOOKUP($C$2,Tables!$D$2:$E$11,2,FALSE),$F$3,""),"")</f>
        <v/>
      </c>
      <c r="G41" s="11"/>
    </row>
    <row r="42" spans="1:7" x14ac:dyDescent="0.55000000000000004">
      <c r="A42" s="7" t="s">
        <v>601</v>
      </c>
      <c r="B42" s="7" t="s">
        <v>157</v>
      </c>
      <c r="C42" s="33">
        <v>3</v>
      </c>
      <c r="D42" s="87" t="str" cm="1">
        <f t="array" ref="D42">IF(INDEX(tblAllCourses[[Prerequisite 1]:[Prerequisite 7]],MATCH($A42&amp;"Cert15",tblAllCourses[Course Code]&amp;tblAllCourses[Type],0),MATCH(D$3,tblAllCourses[[#Headers],[Prerequisite 1]:[Prerequisite 7]],0))=0,"",INDEX(tblAllCourses[[Prerequisite 1]:[Prerequisite 7]],MATCH($A42&amp;"Cert15",tblAllCourses[Course Code]&amp;tblAllCourses[Type],0),MATCH(D$3,tblAllCourses[[#Headers],[Prerequisite 1]:[Prerequisite 7]],0)))</f>
        <v>BRM3211</v>
      </c>
      <c r="E42" s="105" t="str" cm="1">
        <f t="array" ref="E42">IF(INDEX(tblAllCourses[[Prerequisite 1]:[Prerequisite 7]],MATCH($A42&amp;"Cert15",tblAllCourses[Course Code]&amp;tblAllCourses[Type],0),MATCH(E$3,tblAllCourses[[#Headers],[Prerequisite 1]:[Prerequisite 7]],0))=0,"",INDEX(tblAllCourses[[Prerequisite 1]:[Prerequisite 7]],MATCH($A42&amp;"Cert15",tblAllCourses[Course Code]&amp;tblAllCourses[Type],0),MATCH(E$3,tblAllCourses[[#Headers],[Prerequisite 1]:[Prerequisite 7]],0)))</f>
        <v/>
      </c>
      <c r="F42" s="9" t="str">
        <f>_xlfn.IFNA(IF(VLOOKUP(INDEX(DIY!$D$8:$D$83,MATCH(A42,DIY!$A$8:$A$83,0)),Tables!$D$2:$E$11,2,FALSE)&gt;=VLOOKUP($C$2,Tables!$D$2:$E$11,2,FALSE),$F$3,""),"")</f>
        <v/>
      </c>
      <c r="G42" s="11"/>
    </row>
    <row r="43" spans="1:7" x14ac:dyDescent="0.55000000000000004">
      <c r="A43" s="7" t="s">
        <v>602</v>
      </c>
      <c r="B43" s="7" t="s">
        <v>158</v>
      </c>
      <c r="C43" s="33">
        <v>3</v>
      </c>
      <c r="D43" s="87" t="str" cm="1">
        <f t="array" ref="D43">IF(INDEX(tblAllCourses[[Prerequisite 1]:[Prerequisite 7]],MATCH($A43&amp;"Cert15",tblAllCourses[Course Code]&amp;tblAllCourses[Type],0),MATCH(D$3,tblAllCourses[[#Headers],[Prerequisite 1]:[Prerequisite 7]],0))=0,"",INDEX(tblAllCourses[[Prerequisite 1]:[Prerequisite 7]],MATCH($A43&amp;"Cert15",tblAllCourses[Course Code]&amp;tblAllCourses[Type],0),MATCH(D$3,tblAllCourses[[#Headers],[Prerequisite 1]:[Prerequisite 7]],0)))</f>
        <v>BRM3211</v>
      </c>
      <c r="E43" s="105" t="str" cm="1">
        <f t="array" ref="E43">IF(INDEX(tblAllCourses[[Prerequisite 1]:[Prerequisite 7]],MATCH($A43&amp;"Cert15",tblAllCourses[Course Code]&amp;tblAllCourses[Type],0),MATCH(E$3,tblAllCourses[[#Headers],[Prerequisite 1]:[Prerequisite 7]],0))=0,"",INDEX(tblAllCourses[[Prerequisite 1]:[Prerequisite 7]],MATCH($A43&amp;"Cert15",tblAllCourses[Course Code]&amp;tblAllCourses[Type],0),MATCH(E$3,tblAllCourses[[#Headers],[Prerequisite 1]:[Prerequisite 7]],0)))</f>
        <v/>
      </c>
      <c r="F43" s="9" t="str">
        <f>_xlfn.IFNA(IF(VLOOKUP(INDEX(DIY!$D$8:$D$83,MATCH(A43,DIY!$A$8:$A$83,0)),Tables!$D$2:$E$11,2,FALSE)&gt;=VLOOKUP($C$2,Tables!$D$2:$E$11,2,FALSE),$F$3,""),"")</f>
        <v/>
      </c>
      <c r="G43" s="11"/>
    </row>
    <row r="44" spans="1:7" x14ac:dyDescent="0.55000000000000004">
      <c r="A44" s="7" t="s">
        <v>603</v>
      </c>
      <c r="B44" s="7" t="s">
        <v>159</v>
      </c>
      <c r="C44" s="33">
        <v>3</v>
      </c>
      <c r="D44" s="87" t="str" cm="1">
        <f t="array" ref="D44">IF(INDEX(tblAllCourses[[Prerequisite 1]:[Prerequisite 7]],MATCH($A44&amp;"Cert15",tblAllCourses[Course Code]&amp;tblAllCourses[Type],0),MATCH(D$3,tblAllCourses[[#Headers],[Prerequisite 1]:[Prerequisite 7]],0))=0,"",INDEX(tblAllCourses[[Prerequisite 1]:[Prerequisite 7]],MATCH($A44&amp;"Cert15",tblAllCourses[Course Code]&amp;tblAllCourses[Type],0),MATCH(D$3,tblAllCourses[[#Headers],[Prerequisite 1]:[Prerequisite 7]],0)))</f>
        <v>BRM3211</v>
      </c>
      <c r="E44" s="105" t="str" cm="1">
        <f t="array" ref="E44">IF(INDEX(tblAllCourses[[Prerequisite 1]:[Prerequisite 7]],MATCH($A44&amp;"Cert15",tblAllCourses[Course Code]&amp;tblAllCourses[Type],0),MATCH(E$3,tblAllCourses[[#Headers],[Prerequisite 1]:[Prerequisite 7]],0))=0,"",INDEX(tblAllCourses[[Prerequisite 1]:[Prerequisite 7]],MATCH($A44&amp;"Cert15",tblAllCourses[Course Code]&amp;tblAllCourses[Type],0),MATCH(E$3,tblAllCourses[[#Headers],[Prerequisite 1]:[Prerequisite 7]],0)))</f>
        <v/>
      </c>
      <c r="F44" s="9" t="str">
        <f>_xlfn.IFNA(IF(VLOOKUP(INDEX(DIY!$D$8:$D$83,MATCH(A44,DIY!$A$8:$A$83,0)),Tables!$D$2:$E$11,2,FALSE)&gt;=VLOOKUP($C$2,Tables!$D$2:$E$11,2,FALSE),$F$3,""),"")</f>
        <v/>
      </c>
      <c r="G44" s="11"/>
    </row>
    <row r="45" spans="1:7" x14ac:dyDescent="0.55000000000000004">
      <c r="A45" s="7" t="s">
        <v>604</v>
      </c>
      <c r="B45" s="7" t="s">
        <v>636</v>
      </c>
      <c r="C45" s="33">
        <v>3</v>
      </c>
      <c r="D45" s="87" t="str" cm="1">
        <f t="array" ref="D45">IF(INDEX(tblAllCourses[[Prerequisite 1]:[Prerequisite 7]],MATCH($A45&amp;"Cert15",tblAllCourses[Course Code]&amp;tblAllCourses[Type],0),MATCH(D$3,tblAllCourses[[#Headers],[Prerequisite 1]:[Prerequisite 7]],0))=0,"",INDEX(tblAllCourses[[Prerequisite 1]:[Prerequisite 7]],MATCH($A45&amp;"Cert15",tblAllCourses[Course Code]&amp;tblAllCourses[Type],0),MATCH(D$3,tblAllCourses[[#Headers],[Prerequisite 1]:[Prerequisite 7]],0)))</f>
        <v>BRM3211</v>
      </c>
      <c r="E45" s="105" t="str" cm="1">
        <f t="array" ref="E45">IF(INDEX(tblAllCourses[[Prerequisite 1]:[Prerequisite 7]],MATCH($A45&amp;"Cert15",tblAllCourses[Course Code]&amp;tblAllCourses[Type],0),MATCH(E$3,tblAllCourses[[#Headers],[Prerequisite 1]:[Prerequisite 7]],0))=0,"",INDEX(tblAllCourses[[Prerequisite 1]:[Prerequisite 7]],MATCH($A45&amp;"Cert15",tblAllCourses[Course Code]&amp;tblAllCourses[Type],0),MATCH(E$3,tblAllCourses[[#Headers],[Prerequisite 1]:[Prerequisite 7]],0)))</f>
        <v/>
      </c>
      <c r="F45" s="9" t="str">
        <f>_xlfn.IFNA(IF(VLOOKUP(INDEX(DIY!$D$8:$D$83,MATCH(A45,DIY!$A$8:$A$83,0)),Tables!$D$2:$E$11,2,FALSE)&gt;=VLOOKUP($C$2,Tables!$D$2:$E$11,2,FALSE),$F$3,""),"")</f>
        <v/>
      </c>
      <c r="G45" s="11"/>
    </row>
    <row r="46" spans="1:7" x14ac:dyDescent="0.55000000000000004">
      <c r="A46" s="205" t="s">
        <v>637</v>
      </c>
      <c r="B46" s="206"/>
      <c r="C46" s="17"/>
      <c r="D46" s="92"/>
      <c r="E46" s="108"/>
      <c r="F46" s="9" t="str">
        <f>_xlfn.IFNA(IF(VLOOKUP(INDEX(DIY!$D$8:$D$83,MATCH(A46,DIY!$A$8:$A$83,0)),Tables!$D$2:$E$11,2,FALSE)&gt;=VLOOKUP($C$2,Tables!$D$2:$E$11,2,FALSE),$F$3,""),"")</f>
        <v/>
      </c>
      <c r="G46" s="130" t="str">
        <f>IF(COUNTIF(F47:F51,$F$3)=COUNTA(A47:A51),$G$3,"")</f>
        <v/>
      </c>
    </row>
    <row r="47" spans="1:7" x14ac:dyDescent="0.55000000000000004">
      <c r="A47" s="7" t="s">
        <v>382</v>
      </c>
      <c r="B47" s="7" t="s">
        <v>638</v>
      </c>
      <c r="C47" s="33">
        <v>3</v>
      </c>
      <c r="D47" s="87" t="str" cm="1">
        <f t="array" ref="D47">IF(INDEX(tblAllCourses[[Prerequisite 1]:[Prerequisite 7]],MATCH($A47&amp;"Cert15",tblAllCourses[Course Code]&amp;tblAllCourses[Type],0),MATCH(D$3,tblAllCourses[[#Headers],[Prerequisite 1]:[Prerequisite 7]],0))=0,"",INDEX(tblAllCourses[[Prerequisite 1]:[Prerequisite 7]],MATCH($A47&amp;"Cert15",tblAllCourses[Course Code]&amp;tblAllCourses[Type],0),MATCH(D$3,tblAllCourses[[#Headers],[Prerequisite 1]:[Prerequisite 7]],0)))</f>
        <v>BBA2104</v>
      </c>
      <c r="E47" s="105" t="str" cm="1">
        <f t="array" ref="E47">IF(INDEX(tblAllCourses[[Prerequisite 1]:[Prerequisite 7]],MATCH($A47&amp;"Cert15",tblAllCourses[Course Code]&amp;tblAllCourses[Type],0),MATCH(E$3,tblAllCourses[[#Headers],[Prerequisite 1]:[Prerequisite 7]],0))=0,"",INDEX(tblAllCourses[[Prerequisite 1]:[Prerequisite 7]],MATCH($A47&amp;"Cert15",tblAllCourses[Course Code]&amp;tblAllCourses[Type],0),MATCH(E$3,tblAllCourses[[#Headers],[Prerequisite 1]:[Prerequisite 7]],0)))</f>
        <v/>
      </c>
      <c r="F47" s="9" t="str">
        <f>_xlfn.IFNA(IF(VLOOKUP(INDEX(DIY!$D$8:$D$83,MATCH(A47,DIY!$A$8:$A$83,0)),Tables!$D$2:$E$11,2,FALSE)&gt;=VLOOKUP($C$2,Tables!$D$2:$E$11,2,FALSE),$F$3,""),"")</f>
        <v/>
      </c>
      <c r="G47" s="11"/>
    </row>
    <row r="48" spans="1:7" x14ac:dyDescent="0.55000000000000004">
      <c r="A48" s="7" t="s">
        <v>381</v>
      </c>
      <c r="B48" s="7" t="s">
        <v>166</v>
      </c>
      <c r="C48" s="33">
        <v>3</v>
      </c>
      <c r="D48" s="87" t="str" cm="1">
        <f t="array" ref="D48">IF(INDEX(tblAllCourses[[Prerequisite 1]:[Prerequisite 7]],MATCH($A48&amp;"Cert15",tblAllCourses[Course Code]&amp;tblAllCourses[Type],0),MATCH(D$3,tblAllCourses[[#Headers],[Prerequisite 1]:[Prerequisite 7]],0))=0,"",INDEX(tblAllCourses[[Prerequisite 1]:[Prerequisite 7]],MATCH($A48&amp;"Cert15",tblAllCourses[Course Code]&amp;tblAllCourses[Type],0),MATCH(D$3,tblAllCourses[[#Headers],[Prerequisite 1]:[Prerequisite 7]],0)))</f>
        <v>BBA2104</v>
      </c>
      <c r="E48" s="105" t="str" cm="1">
        <f t="array" ref="E48">IF(INDEX(tblAllCourses[[Prerequisite 1]:[Prerequisite 7]],MATCH($A48&amp;"Cert15",tblAllCourses[Course Code]&amp;tblAllCourses[Type],0),MATCH(E$3,tblAllCourses[[#Headers],[Prerequisite 1]:[Prerequisite 7]],0))=0,"",INDEX(tblAllCourses[[Prerequisite 1]:[Prerequisite 7]],MATCH($A48&amp;"Cert15",tblAllCourses[Course Code]&amp;tblAllCourses[Type],0),MATCH(E$3,tblAllCourses[[#Headers],[Prerequisite 1]:[Prerequisite 7]],0)))</f>
        <v/>
      </c>
      <c r="F48" s="9" t="str">
        <f>_xlfn.IFNA(IF(VLOOKUP(INDEX(DIY!$D$8:$D$83,MATCH(A48,DIY!$A$8:$A$83,0)),Tables!$D$2:$E$11,2,FALSE)&gt;=VLOOKUP($C$2,Tables!$D$2:$E$11,2,FALSE),$F$3,""),"")</f>
        <v/>
      </c>
      <c r="G48" s="11"/>
    </row>
    <row r="49" spans="1:7" x14ac:dyDescent="0.55000000000000004">
      <c r="A49" s="7" t="s">
        <v>384</v>
      </c>
      <c r="B49" s="7" t="s">
        <v>167</v>
      </c>
      <c r="C49" s="33">
        <v>3</v>
      </c>
      <c r="D49" s="87" t="str" cm="1">
        <f t="array" ref="D49">IF(INDEX(tblAllCourses[[Prerequisite 1]:[Prerequisite 7]],MATCH($A49&amp;"Cert15",tblAllCourses[Course Code]&amp;tblAllCourses[Type],0),MATCH(D$3,tblAllCourses[[#Headers],[Prerequisite 1]:[Prerequisite 7]],0))=0,"",INDEX(tblAllCourses[[Prerequisite 1]:[Prerequisite 7]],MATCH($A49&amp;"Cert15",tblAllCourses[Course Code]&amp;tblAllCourses[Type],0),MATCH(D$3,tblAllCourses[[#Headers],[Prerequisite 1]:[Prerequisite 7]],0)))</f>
        <v>BBA1104</v>
      </c>
      <c r="E49" s="105" t="str" cm="1">
        <f t="array" ref="E49">IF(INDEX(tblAllCourses[[Prerequisite 1]:[Prerequisite 7]],MATCH($A49&amp;"Cert15",tblAllCourses[Course Code]&amp;tblAllCourses[Type],0),MATCH(E$3,tblAllCourses[[#Headers],[Prerequisite 1]:[Prerequisite 7]],0))=0,"",INDEX(tblAllCourses[[Prerequisite 1]:[Prerequisite 7]],MATCH($A49&amp;"Cert15",tblAllCourses[Course Code]&amp;tblAllCourses[Type],0),MATCH(E$3,tblAllCourses[[#Headers],[Prerequisite 1]:[Prerequisite 7]],0)))</f>
        <v/>
      </c>
      <c r="F49" s="9" t="str">
        <f>_xlfn.IFNA(IF(VLOOKUP(INDEX(DIY!$D$8:$D$83,MATCH(A49,DIY!$A$8:$A$83,0)),Tables!$D$2:$E$11,2,FALSE)&gt;=VLOOKUP($C$2,Tables!$D$2:$E$11,2,FALSE),$F$3,""),"")</f>
        <v/>
      </c>
      <c r="G49" s="11"/>
    </row>
    <row r="50" spans="1:7" x14ac:dyDescent="0.55000000000000004">
      <c r="A50" s="7" t="s">
        <v>383</v>
      </c>
      <c r="B50" s="7" t="s">
        <v>639</v>
      </c>
      <c r="C50" s="33">
        <v>3</v>
      </c>
      <c r="D50" s="87" t="str" cm="1">
        <f t="array" ref="D50">IF(INDEX(tblAllCourses[[Prerequisite 1]:[Prerequisite 7]],MATCH($A50&amp;"Cert15",tblAllCourses[Course Code]&amp;tblAllCourses[Type],0),MATCH(D$3,tblAllCourses[[#Headers],[Prerequisite 1]:[Prerequisite 7]],0))=0,"",INDEX(tblAllCourses[[Prerequisite 1]:[Prerequisite 7]],MATCH($A50&amp;"Cert15",tblAllCourses[Course Code]&amp;tblAllCourses[Type],0),MATCH(D$3,tblAllCourses[[#Headers],[Prerequisite 1]:[Prerequisite 7]],0)))</f>
        <v>BIB3201</v>
      </c>
      <c r="E50" s="105" t="str" cm="1">
        <f t="array" ref="E50">IF(INDEX(tblAllCourses[[Prerequisite 1]:[Prerequisite 7]],MATCH($A50&amp;"Cert15",tblAllCourses[Course Code]&amp;tblAllCourses[Type],0),MATCH(E$3,tblAllCourses[[#Headers],[Prerequisite 1]:[Prerequisite 7]],0))=0,"",INDEX(tblAllCourses[[Prerequisite 1]:[Prerequisite 7]],MATCH($A50&amp;"Cert15",tblAllCourses[Course Code]&amp;tblAllCourses[Type],0),MATCH(E$3,tblAllCourses[[#Headers],[Prerequisite 1]:[Prerequisite 7]],0)))</f>
        <v/>
      </c>
      <c r="F50" s="9" t="str">
        <f>_xlfn.IFNA(IF(VLOOKUP(INDEX(DIY!$D$8:$D$83,MATCH(A50,DIY!$A$8:$A$83,0)),Tables!$D$2:$E$11,2,FALSE)&gt;=VLOOKUP($C$2,Tables!$D$2:$E$11,2,FALSE),$F$3,""),"")</f>
        <v/>
      </c>
      <c r="G50" s="11"/>
    </row>
    <row r="51" spans="1:7" x14ac:dyDescent="0.55000000000000004">
      <c r="A51" s="7" t="s">
        <v>385</v>
      </c>
      <c r="B51" s="7" t="s">
        <v>640</v>
      </c>
      <c r="C51" s="33">
        <v>3</v>
      </c>
      <c r="D51" s="87" t="str" cm="1">
        <f t="array" ref="D51">IF(INDEX(tblAllCourses[[Prerequisite 1]:[Prerequisite 7]],MATCH($A51&amp;"Cert15",tblAllCourses[Course Code]&amp;tblAllCourses[Type],0),MATCH(D$3,tblAllCourses[[#Headers],[Prerequisite 1]:[Prerequisite 7]],0))=0,"",INDEX(tblAllCourses[[Prerequisite 1]:[Prerequisite 7]],MATCH($A51&amp;"Cert15",tblAllCourses[Course Code]&amp;tblAllCourses[Type],0),MATCH(D$3,tblAllCourses[[#Headers],[Prerequisite 1]:[Prerequisite 7]],0)))</f>
        <v>BIB3204</v>
      </c>
      <c r="E51" s="105" cm="1">
        <f t="array" ref="E51">IF(INDEX(tblAllCourses[[Prerequisite 1]:[Prerequisite 7]],MATCH($A51&amp;"Cert15",tblAllCourses[Course Code]&amp;tblAllCourses[Type],0),MATCH(E$3,tblAllCourses[[#Headers],[Prerequisite 1]:[Prerequisite 7]],0))=0,"",INDEX(tblAllCourses[[Prerequisite 1]:[Prerequisite 7]],MATCH($A51&amp;"Cert15",tblAllCourses[Course Code]&amp;tblAllCourses[Type],0),MATCH(E$3,tblAllCourses[[#Headers],[Prerequisite 1]:[Prerequisite 7]],0)))</f>
        <v>118</v>
      </c>
      <c r="F51" s="9" t="str">
        <f>_xlfn.IFNA(IF(VLOOKUP(INDEX(DIY!$D$8:$D$83,MATCH(A51,DIY!$A$8:$A$83,0)),Tables!$D$2:$E$11,2,FALSE)&gt;=VLOOKUP($C$2,Tables!$D$2:$E$11,2,FALSE),$F$3,""),"")</f>
        <v/>
      </c>
      <c r="G51" s="11"/>
    </row>
    <row r="52" spans="1:7" x14ac:dyDescent="0.55000000000000004">
      <c r="A52" s="205" t="s">
        <v>185</v>
      </c>
      <c r="B52" s="206"/>
      <c r="C52" s="17"/>
      <c r="D52" s="92"/>
      <c r="E52" s="108"/>
      <c r="F52" s="9" t="str">
        <f>_xlfn.IFNA(IF(VLOOKUP(INDEX(DIY!$D$8:$D$83,MATCH(A52,DIY!$A$8:$A$83,0)),Tables!$D$2:$E$11,2,FALSE)&gt;=VLOOKUP($C$2,Tables!$D$2:$E$11,2,FALSE),$F$3,""),"")</f>
        <v/>
      </c>
      <c r="G52" s="130" t="str">
        <f>IF(COUNTIF(F53:F57,$F$3)=COUNTA(A53:A57),$G$3,"")</f>
        <v/>
      </c>
    </row>
    <row r="53" spans="1:7" x14ac:dyDescent="0.55000000000000004">
      <c r="A53" s="7" t="s">
        <v>390</v>
      </c>
      <c r="B53" s="7" t="s">
        <v>175</v>
      </c>
      <c r="C53" s="33">
        <v>3</v>
      </c>
      <c r="D53" s="87" t="str" cm="1">
        <f t="array" ref="D53">IF(INDEX(tblAllCourses[[Prerequisite 1]:[Prerequisite 7]],MATCH($A53&amp;"Cert15",tblAllCourses[Course Code]&amp;tblAllCourses[Type],0),MATCH(D$3,tblAllCourses[[#Headers],[Prerequisite 1]:[Prerequisite 7]],0))=0,"",INDEX(tblAllCourses[[Prerequisite 1]:[Prerequisite 7]],MATCH($A53&amp;"Cert15",tblAllCourses[Course Code]&amp;tblAllCourses[Type],0),MATCH(D$3,tblAllCourses[[#Headers],[Prerequisite 1]:[Prerequisite 7]],0)))</f>
        <v>BBA1104</v>
      </c>
      <c r="E53" s="107" t="str" cm="1">
        <f t="array" ref="E53">IF(INDEX(tblAllCourses[[Prerequisite 1]:[Prerequisite 7]],MATCH($A53&amp;"Cert15",tblAllCourses[Course Code]&amp;tblAllCourses[Type],0),MATCH(E$3,tblAllCourses[[#Headers],[Prerequisite 1]:[Prerequisite 7]],0))=0,"",INDEX(tblAllCourses[[Prerequisite 1]:[Prerequisite 7]],MATCH($A53&amp;"Cert15",tblAllCourses[Course Code]&amp;tblAllCourses[Type],0),MATCH(E$3,tblAllCourses[[#Headers],[Prerequisite 1]:[Prerequisite 7]],0)))</f>
        <v>BBA2001</v>
      </c>
      <c r="F53" s="9" t="str">
        <f>_xlfn.IFNA(IF(VLOOKUP(INDEX(DIY!$D$8:$D$83,MATCH(A53,DIY!$A$8:$A$83,0)),Tables!$D$2:$E$11,2,FALSE)&gt;=VLOOKUP($C$2,Tables!$D$2:$E$11,2,FALSE),$F$3,""),"")</f>
        <v/>
      </c>
      <c r="G53" s="11"/>
    </row>
    <row r="54" spans="1:7" x14ac:dyDescent="0.55000000000000004">
      <c r="A54" s="7" t="s">
        <v>392</v>
      </c>
      <c r="B54" s="7" t="s">
        <v>176</v>
      </c>
      <c r="C54" s="33">
        <v>3</v>
      </c>
      <c r="D54" s="87" t="str" cm="1">
        <f t="array" ref="D54">IF(INDEX(tblAllCourses[[Prerequisite 1]:[Prerequisite 7]],MATCH($A54&amp;"Cert15",tblAllCourses[Course Code]&amp;tblAllCourses[Type],0),MATCH(D$3,tblAllCourses[[#Headers],[Prerequisite 1]:[Prerequisite 7]],0))=0,"",INDEX(tblAllCourses[[Prerequisite 1]:[Prerequisite 7]],MATCH($A54&amp;"Cert15",tblAllCourses[Course Code]&amp;tblAllCourses[Type],0),MATCH(D$3,tblAllCourses[[#Headers],[Prerequisite 1]:[Prerequisite 7]],0)))</f>
        <v>BBA1104</v>
      </c>
      <c r="E54" s="105" t="str" cm="1">
        <f t="array" ref="E54">IF(INDEX(tblAllCourses[[Prerequisite 1]:[Prerequisite 7]],MATCH($A54&amp;"Cert15",tblAllCourses[Course Code]&amp;tblAllCourses[Type],0),MATCH(E$3,tblAllCourses[[#Headers],[Prerequisite 1]:[Prerequisite 7]],0))=0,"",INDEX(tblAllCourses[[Prerequisite 1]:[Prerequisite 7]],MATCH($A54&amp;"Cert15",tblAllCourses[Course Code]&amp;tblAllCourses[Type],0),MATCH(E$3,tblAllCourses[[#Headers],[Prerequisite 1]:[Prerequisite 7]],0)))</f>
        <v/>
      </c>
      <c r="F54" s="9" t="str">
        <f>_xlfn.IFNA(IF(VLOOKUP(INDEX(DIY!$D$8:$D$83,MATCH(A54,DIY!$A$8:$A$83,0)),Tables!$D$2:$E$11,2,FALSE)&gt;=VLOOKUP($C$2,Tables!$D$2:$E$11,2,FALSE),$F$3,""),"")</f>
        <v/>
      </c>
      <c r="G54" s="11"/>
    </row>
    <row r="55" spans="1:7" x14ac:dyDescent="0.55000000000000004">
      <c r="A55" s="7" t="s">
        <v>391</v>
      </c>
      <c r="B55" s="7" t="s">
        <v>177</v>
      </c>
      <c r="C55" s="33">
        <v>3</v>
      </c>
      <c r="D55" s="87" t="str" cm="1">
        <f t="array" ref="D55">IF(INDEX(tblAllCourses[[Prerequisite 1]:[Prerequisite 7]],MATCH($A55&amp;"Cert15",tblAllCourses[Course Code]&amp;tblAllCourses[Type],0),MATCH(D$3,tblAllCourses[[#Headers],[Prerequisite 1]:[Prerequisite 7]],0))=0,"",INDEX(tblAllCourses[[Prerequisite 1]:[Prerequisite 7]],MATCH($A55&amp;"Cert15",tblAllCourses[Course Code]&amp;tblAllCourses[Type],0),MATCH(D$3,tblAllCourses[[#Headers],[Prerequisite 1]:[Prerequisite 7]],0)))</f>
        <v>BBA1104</v>
      </c>
      <c r="E55" s="105" t="str" cm="1">
        <f t="array" ref="E55">IF(INDEX(tblAllCourses[[Prerequisite 1]:[Prerequisite 7]],MATCH($A55&amp;"Cert15",tblAllCourses[Course Code]&amp;tblAllCourses[Type],0),MATCH(E$3,tblAllCourses[[#Headers],[Prerequisite 1]:[Prerequisite 7]],0))=0,"",INDEX(tblAllCourses[[Prerequisite 1]:[Prerequisite 7]],MATCH($A55&amp;"Cert15",tblAllCourses[Course Code]&amp;tblAllCourses[Type],0),MATCH(E$3,tblAllCourses[[#Headers],[Prerequisite 1]:[Prerequisite 7]],0)))</f>
        <v/>
      </c>
      <c r="F55" s="9" t="str">
        <f>_xlfn.IFNA(IF(VLOOKUP(INDEX(DIY!$D$8:$D$83,MATCH(A55,DIY!$A$8:$A$83,0)),Tables!$D$2:$E$11,2,FALSE)&gt;=VLOOKUP($C$2,Tables!$D$2:$E$11,2,FALSE),$F$3,""),"")</f>
        <v/>
      </c>
      <c r="G55" s="11"/>
    </row>
    <row r="56" spans="1:7" x14ac:dyDescent="0.55000000000000004">
      <c r="A56" s="7" t="s">
        <v>394</v>
      </c>
      <c r="B56" s="7" t="s">
        <v>178</v>
      </c>
      <c r="C56" s="33">
        <v>3</v>
      </c>
      <c r="D56" s="87" cm="1">
        <f t="array" ref="D56">IF(INDEX(tblAllCourses[[Prerequisite 1]:[Prerequisite 7]],MATCH($A56&amp;"Cert15",tblAllCourses[Course Code]&amp;tblAllCourses[Type],0),MATCH(D$3,tblAllCourses[[#Headers],[Prerequisite 1]:[Prerequisite 7]],0))=0,"",INDEX(tblAllCourses[[Prerequisite 1]:[Prerequisite 7]],MATCH($A56&amp;"Cert15",tblAllCourses[Course Code]&amp;tblAllCourses[Type],0),MATCH(D$3,tblAllCourses[[#Headers],[Prerequisite 1]:[Prerequisite 7]],0)))</f>
        <v>75</v>
      </c>
      <c r="E56" s="107" t="str" cm="1">
        <f t="array" ref="E56">IF(INDEX(tblAllCourses[[Prerequisite 1]:[Prerequisite 7]],MATCH($A56&amp;"Cert15",tblAllCourses[Course Code]&amp;tblAllCourses[Type],0),MATCH(E$3,tblAllCourses[[#Headers],[Prerequisite 1]:[Prerequisite 7]],0))=0,"",INDEX(tblAllCourses[[Prerequisite 1]:[Prerequisite 7]],MATCH($A56&amp;"Cert15",tblAllCourses[Course Code]&amp;tblAllCourses[Type],0),MATCH(E$3,tblAllCourses[[#Headers],[Prerequisite 1]:[Prerequisite 7]],0)))</f>
        <v>BBA1104</v>
      </c>
      <c r="F56" s="9" t="str">
        <f>_xlfn.IFNA(IF(VLOOKUP(INDEX(DIY!$D$8:$D$83,MATCH(A56,DIY!$A$8:$A$83,0)),Tables!$D$2:$E$11,2,FALSE)&gt;=VLOOKUP($C$2,Tables!$D$2:$E$11,2,FALSE),$F$3,""),"")</f>
        <v/>
      </c>
      <c r="G56" s="11"/>
    </row>
    <row r="57" spans="1:7" x14ac:dyDescent="0.55000000000000004">
      <c r="A57" s="7" t="s">
        <v>396</v>
      </c>
      <c r="B57" s="7" t="s">
        <v>182</v>
      </c>
      <c r="C57" s="33">
        <v>3</v>
      </c>
      <c r="D57" s="87" cm="1">
        <f t="array" ref="D57">IF(INDEX(tblAllCourses[[Prerequisite 1]:[Prerequisite 7]],MATCH($A57&amp;"Cert15",tblAllCourses[Course Code]&amp;tblAllCourses[Type],0),MATCH(D$3,tblAllCourses[[#Headers],[Prerequisite 1]:[Prerequisite 7]],0))=0,"",INDEX(tblAllCourses[[Prerequisite 1]:[Prerequisite 7]],MATCH($A57&amp;"Cert15",tblAllCourses[Course Code]&amp;tblAllCourses[Type],0),MATCH(D$3,tblAllCourses[[#Headers],[Prerequisite 1]:[Prerequisite 7]],0)))</f>
        <v>75</v>
      </c>
      <c r="E57" s="107" t="str" cm="1">
        <f t="array" ref="E57">IF(INDEX(tblAllCourses[[Prerequisite 1]:[Prerequisite 7]],MATCH($A57&amp;"Cert15",tblAllCourses[Course Code]&amp;tblAllCourses[Type],0),MATCH(E$3,tblAllCourses[[#Headers],[Prerequisite 1]:[Prerequisite 7]],0))=0,"",INDEX(tblAllCourses[[Prerequisite 1]:[Prerequisite 7]],MATCH($A57&amp;"Cert15",tblAllCourses[Course Code]&amp;tblAllCourses[Type],0),MATCH(E$3,tblAllCourses[[#Headers],[Prerequisite 1]:[Prerequisite 7]],0)))</f>
        <v>BBA1104</v>
      </c>
      <c r="F57" s="9" t="str">
        <f>_xlfn.IFNA(IF(VLOOKUP(INDEX(DIY!$D$8:$D$83,MATCH(A57,DIY!$A$8:$A$83,0)),Tables!$D$2:$E$11,2,FALSE)&gt;=VLOOKUP($C$2,Tables!$D$2:$E$11,2,FALSE),$F$3,""),"")</f>
        <v/>
      </c>
      <c r="G57" s="11"/>
    </row>
    <row r="58" spans="1:7" x14ac:dyDescent="0.55000000000000004">
      <c r="A58" s="205" t="s">
        <v>196</v>
      </c>
      <c r="B58" s="206"/>
      <c r="C58" s="17"/>
      <c r="D58" s="92"/>
      <c r="E58" s="108"/>
      <c r="F58" s="9" t="str">
        <f>_xlfn.IFNA(IF(VLOOKUP(INDEX(DIY!$D$8:$D$83,MATCH(A58,DIY!$A$8:$A$83,0)),Tables!$D$2:$E$11,2,FALSE)&gt;=VLOOKUP($C$2,Tables!$D$2:$E$11,2,FALSE),$F$3,""),"")</f>
        <v/>
      </c>
      <c r="G58" s="130" t="str">
        <f>IF(COUNTIF(F59:F63,$F$3)=COUNTA(A59:A63),$G$3,"")</f>
        <v/>
      </c>
    </row>
    <row r="59" spans="1:7" x14ac:dyDescent="0.55000000000000004">
      <c r="A59" s="7" t="s">
        <v>400</v>
      </c>
      <c r="B59" s="7" t="s">
        <v>641</v>
      </c>
      <c r="C59" s="33">
        <v>3</v>
      </c>
      <c r="D59" s="87" t="str" cm="1">
        <f t="array" ref="D59">IF(INDEX(tblAllCourses[[Prerequisite 1]:[Prerequisite 7]],MATCH($A59&amp;"Cert15",tblAllCourses[Course Code]&amp;tblAllCourses[Type],0),MATCH(D$3,tblAllCourses[[#Headers],[Prerequisite 1]:[Prerequisite 7]],0))=0,"",INDEX(tblAllCourses[[Prerequisite 1]:[Prerequisite 7]],MATCH($A59&amp;"Cert15",tblAllCourses[Course Code]&amp;tblAllCourses[Type],0),MATCH(D$3,tblAllCourses[[#Headers],[Prerequisite 1]:[Prerequisite 7]],0)))</f>
        <v>BBA1001</v>
      </c>
      <c r="E59" s="105" t="str" cm="1">
        <f t="array" ref="E59">IF(INDEX(tblAllCourses[[Prerequisite 1]:[Prerequisite 7]],MATCH($A59&amp;"Cert15",tblAllCourses[Course Code]&amp;tblAllCourses[Type],0),MATCH(E$3,tblAllCourses[[#Headers],[Prerequisite 1]:[Prerequisite 7]],0))=0,"",INDEX(tblAllCourses[[Prerequisite 1]:[Prerequisite 7]],MATCH($A59&amp;"Cert15",tblAllCourses[Course Code]&amp;tblAllCourses[Type],0),MATCH(E$3,tblAllCourses[[#Headers],[Prerequisite 1]:[Prerequisite 7]],0)))</f>
        <v/>
      </c>
      <c r="F59" s="9" t="str">
        <f>_xlfn.IFNA(IF(VLOOKUP(INDEX(DIY!$D$8:$D$83,MATCH(A59,DIY!$A$8:$A$83,0)),Tables!$D$2:$E$11,2,FALSE)&gt;=VLOOKUP($C$2,Tables!$D$2:$E$11,2,FALSE),$F$3,""),"")</f>
        <v/>
      </c>
      <c r="G59" s="11"/>
    </row>
    <row r="60" spans="1:7" x14ac:dyDescent="0.55000000000000004">
      <c r="A60" s="7" t="s">
        <v>402</v>
      </c>
      <c r="B60" s="7" t="s">
        <v>187</v>
      </c>
      <c r="C60" s="33">
        <v>3</v>
      </c>
      <c r="D60" s="87" t="str" cm="1">
        <f t="array" ref="D60">IF(INDEX(tblAllCourses[[Prerequisite 1]:[Prerequisite 7]],MATCH($A60&amp;"Cert15",tblAllCourses[Course Code]&amp;tblAllCourses[Type],0),MATCH(D$3,tblAllCourses[[#Headers],[Prerequisite 1]:[Prerequisite 7]],0))=0,"",INDEX(tblAllCourses[[Prerequisite 1]:[Prerequisite 7]],MATCH($A60&amp;"Cert15",tblAllCourses[Course Code]&amp;tblAllCourses[Type],0),MATCH(D$3,tblAllCourses[[#Headers],[Prerequisite 1]:[Prerequisite 7]],0)))</f>
        <v/>
      </c>
      <c r="E60" s="105" t="str" cm="1">
        <f t="array" ref="E60">IF(INDEX(tblAllCourses[[Prerequisite 1]:[Prerequisite 7]],MATCH($A60&amp;"Cert15",tblAllCourses[Course Code]&amp;tblAllCourses[Type],0),MATCH(E$3,tblAllCourses[[#Headers],[Prerequisite 1]:[Prerequisite 7]],0))=0,"",INDEX(tblAllCourses[[Prerequisite 1]:[Prerequisite 7]],MATCH($A60&amp;"Cert15",tblAllCourses[Course Code]&amp;tblAllCourses[Type],0),MATCH(E$3,tblAllCourses[[#Headers],[Prerequisite 1]:[Prerequisite 7]],0)))</f>
        <v/>
      </c>
      <c r="F60" s="9" t="str">
        <f>_xlfn.IFNA(IF(VLOOKUP(INDEX(DIY!$D$8:$D$83,MATCH(A60,DIY!$A$8:$A$83,0)),Tables!$D$2:$E$11,2,FALSE)&gt;=VLOOKUP($C$2,Tables!$D$2:$E$11,2,FALSE),$F$3,""),"")</f>
        <v/>
      </c>
      <c r="G60" s="11"/>
    </row>
    <row r="61" spans="1:7" x14ac:dyDescent="0.55000000000000004">
      <c r="A61" s="7" t="s">
        <v>401</v>
      </c>
      <c r="B61" s="7" t="s">
        <v>188</v>
      </c>
      <c r="C61" s="33">
        <v>3</v>
      </c>
      <c r="D61" s="87" t="str" cm="1">
        <f t="array" ref="D61">IF(INDEX(tblAllCourses[[Prerequisite 1]:[Prerequisite 7]],MATCH($A61&amp;"Cert15",tblAllCourses[Course Code]&amp;tblAllCourses[Type],0),MATCH(D$3,tblAllCourses[[#Headers],[Prerequisite 1]:[Prerequisite 7]],0))=0,"",INDEX(tblAllCourses[[Prerequisite 1]:[Prerequisite 7]],MATCH($A61&amp;"Cert15",tblAllCourses[Course Code]&amp;tblAllCourses[Type],0),MATCH(D$3,tblAllCourses[[#Headers],[Prerequisite 1]:[Prerequisite 7]],0)))</f>
        <v>BBA1002</v>
      </c>
      <c r="E61" s="107" t="str" cm="1">
        <f t="array" ref="E61">IF(INDEX(tblAllCourses[[Prerequisite 1]:[Prerequisite 7]],MATCH($A61&amp;"Cert15",tblAllCourses[Course Code]&amp;tblAllCourses[Type],0),MATCH(E$3,tblAllCourses[[#Headers],[Prerequisite 1]:[Prerequisite 7]],0))=0,"",INDEX(tblAllCourses[[Prerequisite 1]:[Prerequisite 7]],MATCH($A61&amp;"Cert15",tblAllCourses[Course Code]&amp;tblAllCourses[Type],0),MATCH(E$3,tblAllCourses[[#Headers],[Prerequisite 1]:[Prerequisite 7]],0)))</f>
        <v>BBA2002</v>
      </c>
      <c r="F61" s="9" t="str">
        <f>_xlfn.IFNA(IF(VLOOKUP(INDEX(DIY!$D$8:$D$83,MATCH(A61,DIY!$A$8:$A$83,0)),Tables!$D$2:$E$11,2,FALSE)&gt;=VLOOKUP($C$2,Tables!$D$2:$E$11,2,FALSE),$F$3,""),"")</f>
        <v/>
      </c>
      <c r="G61" s="11"/>
    </row>
    <row r="62" spans="1:7" x14ac:dyDescent="0.55000000000000004">
      <c r="A62" s="7" t="s">
        <v>404</v>
      </c>
      <c r="B62" s="7" t="s">
        <v>642</v>
      </c>
      <c r="C62" s="33">
        <v>3</v>
      </c>
      <c r="D62" s="87" t="str" cm="1">
        <f t="array" ref="D62">IF(INDEX(tblAllCourses[[Prerequisite 1]:[Prerequisite 7]],MATCH($A62&amp;"Cert15",tblAllCourses[Course Code]&amp;tblAllCourses[Type],0),MATCH(D$3,tblAllCourses[[#Headers],[Prerequisite 1]:[Prerequisite 7]],0))=0,"",INDEX(tblAllCourses[[Prerequisite 1]:[Prerequisite 7]],MATCH($A62&amp;"Cert15",tblAllCourses[Course Code]&amp;tblAllCourses[Type],0),MATCH(D$3,tblAllCourses[[#Headers],[Prerequisite 1]:[Prerequisite 7]],0)))</f>
        <v/>
      </c>
      <c r="E62" s="105" t="str" cm="1">
        <f t="array" ref="E62">IF(INDEX(tblAllCourses[[Prerequisite 1]:[Prerequisite 7]],MATCH($A62&amp;"Cert15",tblAllCourses[Course Code]&amp;tblAllCourses[Type],0),MATCH(E$3,tblAllCourses[[#Headers],[Prerequisite 1]:[Prerequisite 7]],0))=0,"",INDEX(tblAllCourses[[Prerequisite 1]:[Prerequisite 7]],MATCH($A62&amp;"Cert15",tblAllCourses[Course Code]&amp;tblAllCourses[Type],0),MATCH(E$3,tblAllCourses[[#Headers],[Prerequisite 1]:[Prerequisite 7]],0)))</f>
        <v/>
      </c>
      <c r="F62" s="9" t="str">
        <f>_xlfn.IFNA(IF(VLOOKUP(INDEX(DIY!$D$8:$D$83,MATCH(A62,DIY!$A$8:$A$83,0)),Tables!$D$2:$E$11,2,FALSE)&gt;=VLOOKUP($C$2,Tables!$D$2:$E$11,2,FALSE),$F$3,""),"")</f>
        <v/>
      </c>
      <c r="G62" s="11"/>
    </row>
    <row r="63" spans="1:7" x14ac:dyDescent="0.55000000000000004">
      <c r="A63" s="7" t="s">
        <v>403</v>
      </c>
      <c r="B63" s="7" t="s">
        <v>190</v>
      </c>
      <c r="C63" s="33">
        <v>3</v>
      </c>
      <c r="D63" s="87" t="str" cm="1">
        <f t="array" ref="D63">IF(INDEX(tblAllCourses[[Prerequisite 1]:[Prerequisite 7]],MATCH($A63&amp;"Cert15",tblAllCourses[Course Code]&amp;tblAllCourses[Type],0),MATCH(D$3,tblAllCourses[[#Headers],[Prerequisite 1]:[Prerequisite 7]],0))=0,"",INDEX(tblAllCourses[[Prerequisite 1]:[Prerequisite 7]],MATCH($A63&amp;"Cert15",tblAllCourses[Course Code]&amp;tblAllCourses[Type],0),MATCH(D$3,tblAllCourses[[#Headers],[Prerequisite 1]:[Prerequisite 7]],0)))</f>
        <v>BRE3201</v>
      </c>
      <c r="E63" s="105" t="str" cm="1">
        <f t="array" ref="E63">IF(INDEX(tblAllCourses[[Prerequisite 1]:[Prerequisite 7]],MATCH($A63&amp;"Cert15",tblAllCourses[Course Code]&amp;tblAllCourses[Type],0),MATCH(E$3,tblAllCourses[[#Headers],[Prerequisite 1]:[Prerequisite 7]],0))=0,"",INDEX(tblAllCourses[[Prerequisite 1]:[Prerequisite 7]],MATCH($A63&amp;"Cert15",tblAllCourses[Course Code]&amp;tblAllCourses[Type],0),MATCH(E$3,tblAllCourses[[#Headers],[Prerequisite 1]:[Prerequisite 7]],0)))</f>
        <v/>
      </c>
      <c r="F63" s="9" t="str">
        <f>_xlfn.IFNA(IF(VLOOKUP(INDEX(DIY!$D$8:$D$83,MATCH(A63,DIY!$A$8:$A$83,0)),Tables!$D$2:$E$11,2,FALSE)&gt;=VLOOKUP($C$2,Tables!$D$2:$E$11,2,FALSE),$F$3,""),"")</f>
        <v/>
      </c>
      <c r="G63" s="11"/>
    </row>
    <row r="64" spans="1:7" x14ac:dyDescent="0.55000000000000004">
      <c r="A64" s="205" t="s">
        <v>197</v>
      </c>
      <c r="B64" s="206"/>
      <c r="C64" s="17"/>
      <c r="D64" s="92"/>
      <c r="E64" s="108"/>
      <c r="F64" s="9" t="str">
        <f>_xlfn.IFNA(IF(VLOOKUP(INDEX(DIY!$D$8:$D$83,MATCH(A64,DIY!$A$8:$A$83,0)),Tables!$D$2:$E$11,2,FALSE)&gt;=VLOOKUP($C$2,Tables!$D$2:$E$11,2,FALSE),$F$3,""),"")</f>
        <v/>
      </c>
      <c r="G64" s="130" t="str">
        <f>IF(COUNTIF(F65:F69,$F$3)=COUNTA(A65:A69),$G$3,"")</f>
        <v/>
      </c>
    </row>
    <row r="65" spans="1:7" x14ac:dyDescent="0.55000000000000004">
      <c r="A65" s="7" t="s">
        <v>410</v>
      </c>
      <c r="B65" s="7" t="s">
        <v>643</v>
      </c>
      <c r="C65" s="33">
        <v>3</v>
      </c>
      <c r="D65" s="87" t="str" cm="1">
        <f t="array" ref="D65">IF(INDEX(tblAllCourses[[Prerequisite 1]:[Prerequisite 7]],MATCH($A65&amp;"Cert15",tblAllCourses[Course Code]&amp;tblAllCourses[Type],0),MATCH(D$3,tblAllCourses[[#Headers],[Prerequisite 1]:[Prerequisite 7]],0))=0,"",INDEX(tblAllCourses[[Prerequisite 1]:[Prerequisite 7]],MATCH($A65&amp;"Cert15",tblAllCourses[Course Code]&amp;tblAllCourses[Type],0),MATCH(D$3,tblAllCourses[[#Headers],[Prerequisite 1]:[Prerequisite 7]],0)))</f>
        <v>BBA2102</v>
      </c>
      <c r="E65" s="105" t="str" cm="1">
        <f t="array" ref="E65">IF(INDEX(tblAllCourses[[Prerequisite 1]:[Prerequisite 7]],MATCH($A65&amp;"Cert15",tblAllCourses[Course Code]&amp;tblAllCourses[Type],0),MATCH(E$3,tblAllCourses[[#Headers],[Prerequisite 1]:[Prerequisite 7]],0))=0,"",INDEX(tblAllCourses[[Prerequisite 1]:[Prerequisite 7]],MATCH($A65&amp;"Cert15",tblAllCourses[Course Code]&amp;tblAllCourses[Type],0),MATCH(E$3,tblAllCourses[[#Headers],[Prerequisite 1]:[Prerequisite 7]],0)))</f>
        <v/>
      </c>
      <c r="F65" s="9" t="str">
        <f>_xlfn.IFNA(IF(VLOOKUP(INDEX(DIY!$D$8:$D$83,MATCH(A65,DIY!$A$8:$A$83,0)),Tables!$D$2:$E$11,2,FALSE)&gt;=VLOOKUP($C$2,Tables!$D$2:$E$11,2,FALSE),$F$3,""),"")</f>
        <v/>
      </c>
      <c r="G65" s="11"/>
    </row>
    <row r="66" spans="1:7" x14ac:dyDescent="0.55000000000000004">
      <c r="A66" s="7" t="s">
        <v>411</v>
      </c>
      <c r="B66" s="7" t="s">
        <v>200</v>
      </c>
      <c r="C66" s="33">
        <v>3</v>
      </c>
      <c r="D66" s="87" t="str" cm="1">
        <f t="array" ref="D66">IF(INDEX(tblAllCourses[[Prerequisite 1]:[Prerequisite 7]],MATCH($A66&amp;"Cert15",tblAllCourses[Course Code]&amp;tblAllCourses[Type],0),MATCH(D$3,tblAllCourses[[#Headers],[Prerequisite 1]:[Prerequisite 7]],0))=0,"",INDEX(tblAllCourses[[Prerequisite 1]:[Prerequisite 7]],MATCH($A66&amp;"Cert15",tblAllCourses[Course Code]&amp;tblAllCourses[Type],0),MATCH(D$3,tblAllCourses[[#Headers],[Prerequisite 1]:[Prerequisite 7]],0)))</f>
        <v>BSC3201</v>
      </c>
      <c r="E66" s="105" t="str" cm="1">
        <f t="array" ref="E66">IF(INDEX(tblAllCourses[[Prerequisite 1]:[Prerequisite 7]],MATCH($A66&amp;"Cert15",tblAllCourses[Course Code]&amp;tblAllCourses[Type],0),MATCH(E$3,tblAllCourses[[#Headers],[Prerequisite 1]:[Prerequisite 7]],0))=0,"",INDEX(tblAllCourses[[Prerequisite 1]:[Prerequisite 7]],MATCH($A66&amp;"Cert15",tblAllCourses[Course Code]&amp;tblAllCourses[Type],0),MATCH(E$3,tblAllCourses[[#Headers],[Prerequisite 1]:[Prerequisite 7]],0)))</f>
        <v/>
      </c>
      <c r="F66" s="9" t="str">
        <f>_xlfn.IFNA(IF(VLOOKUP(INDEX(DIY!$D$8:$D$83,MATCH(A66,DIY!$A$8:$A$83,0)),Tables!$D$2:$E$11,2,FALSE)&gt;=VLOOKUP($C$2,Tables!$D$2:$E$11,2,FALSE),$F$3,""),"")</f>
        <v/>
      </c>
      <c r="G66" s="11"/>
    </row>
    <row r="67" spans="1:7" x14ac:dyDescent="0.55000000000000004">
      <c r="A67" s="7" t="s">
        <v>414</v>
      </c>
      <c r="B67" s="7" t="s">
        <v>644</v>
      </c>
      <c r="C67" s="33">
        <v>3</v>
      </c>
      <c r="D67" s="87" t="str" cm="1">
        <f t="array" ref="D67">IF(INDEX(tblAllCourses[[Prerequisite 1]:[Prerequisite 7]],MATCH($A67&amp;"Cert15",tblAllCourses[Course Code]&amp;tblAllCourses[Type],0),MATCH(D$3,tblAllCourses[[#Headers],[Prerequisite 1]:[Prerequisite 7]],0))=0,"",INDEX(tblAllCourses[[Prerequisite 1]:[Prerequisite 7]],MATCH($A67&amp;"Cert15",tblAllCourses[Course Code]&amp;tblAllCourses[Type],0),MATCH(D$3,tblAllCourses[[#Headers],[Prerequisite 1]:[Prerequisite 7]],0)))</f>
        <v>BBA2105</v>
      </c>
      <c r="E67" s="105" t="str" cm="1">
        <f t="array" ref="E67">IF(INDEX(tblAllCourses[[Prerequisite 1]:[Prerequisite 7]],MATCH($A67&amp;"Cert15",tblAllCourses[Course Code]&amp;tblAllCourses[Type],0),MATCH(E$3,tblAllCourses[[#Headers],[Prerequisite 1]:[Prerequisite 7]],0))=0,"",INDEX(tblAllCourses[[Prerequisite 1]:[Prerequisite 7]],MATCH($A67&amp;"Cert15",tblAllCourses[Course Code]&amp;tblAllCourses[Type],0),MATCH(E$3,tblAllCourses[[#Headers],[Prerequisite 1]:[Prerequisite 7]],0)))</f>
        <v/>
      </c>
      <c r="F67" s="9" t="str">
        <f>_xlfn.IFNA(IF(VLOOKUP(INDEX(DIY!$D$8:$D$83,MATCH(A67,DIY!$A$8:$A$83,0)),Tables!$D$2:$E$11,2,FALSE)&gt;=VLOOKUP($C$2,Tables!$D$2:$E$11,2,FALSE),$F$3,""),"")</f>
        <v/>
      </c>
      <c r="G67" s="11"/>
    </row>
    <row r="68" spans="1:7" x14ac:dyDescent="0.55000000000000004">
      <c r="A68" s="7" t="s">
        <v>413</v>
      </c>
      <c r="B68" s="7" t="s">
        <v>645</v>
      </c>
      <c r="C68" s="33">
        <v>3</v>
      </c>
      <c r="D68" s="87" t="str" cm="1">
        <f t="array" ref="D68">IF(INDEX(tblAllCourses[[Prerequisite 1]:[Prerequisite 7]],MATCH($A68&amp;"Cert15",tblAllCourses[Course Code]&amp;tblAllCourses[Type],0),MATCH(D$3,tblAllCourses[[#Headers],[Prerequisite 1]:[Prerequisite 7]],0))=0,"",INDEX(tblAllCourses[[Prerequisite 1]:[Prerequisite 7]],MATCH($A68&amp;"Cert15",tblAllCourses[Course Code]&amp;tblAllCourses[Type],0),MATCH(D$3,tblAllCourses[[#Headers],[Prerequisite 1]:[Prerequisite 7]],0)))</f>
        <v>BSC3201</v>
      </c>
      <c r="E68" s="105" t="str" cm="1">
        <f t="array" ref="E68">IF(INDEX(tblAllCourses[[Prerequisite 1]:[Prerequisite 7]],MATCH($A68&amp;"Cert15",tblAllCourses[Course Code]&amp;tblAllCourses[Type],0),MATCH(E$3,tblAllCourses[[#Headers],[Prerequisite 1]:[Prerequisite 7]],0))=0,"",INDEX(tblAllCourses[[Prerequisite 1]:[Prerequisite 7]],MATCH($A68&amp;"Cert15",tblAllCourses[Course Code]&amp;tblAllCourses[Type],0),MATCH(E$3,tblAllCourses[[#Headers],[Prerequisite 1]:[Prerequisite 7]],0)))</f>
        <v/>
      </c>
      <c r="F68" s="9" t="str">
        <f>_xlfn.IFNA(IF(VLOOKUP(INDEX(DIY!$D$8:$D$83,MATCH(A68,DIY!$A$8:$A$83,0)),Tables!$D$2:$E$11,2,FALSE)&gt;=VLOOKUP($C$2,Tables!$D$2:$E$11,2,FALSE),$F$3,""),"")</f>
        <v/>
      </c>
      <c r="G68" s="11"/>
    </row>
    <row r="69" spans="1:7" x14ac:dyDescent="0.55000000000000004">
      <c r="A69" s="7" t="s">
        <v>417</v>
      </c>
      <c r="B69" s="7" t="s">
        <v>204</v>
      </c>
      <c r="C69" s="33">
        <v>3</v>
      </c>
      <c r="D69" s="87" t="str" cm="1">
        <f t="array" ref="D69">IF(INDEX(tblAllCourses[[Prerequisite 1]:[Prerequisite 7]],MATCH($A69&amp;"Cert15",tblAllCourses[Course Code]&amp;tblAllCourses[Type],0),MATCH(D$3,tblAllCourses[[#Headers],[Prerequisite 1]:[Prerequisite 7]],0))=0,"",INDEX(tblAllCourses[[Prerequisite 1]:[Prerequisite 7]],MATCH($A69&amp;"Cert15",tblAllCourses[Course Code]&amp;tblAllCourses[Type],0),MATCH(D$3,tblAllCourses[[#Headers],[Prerequisite 1]:[Prerequisite 7]],0)))</f>
        <v>BBA2105</v>
      </c>
      <c r="E69" s="105" t="str" cm="1">
        <f t="array" ref="E69">IF(INDEX(tblAllCourses[[Prerequisite 1]:[Prerequisite 7]],MATCH($A69&amp;"Cert15",tblAllCourses[Course Code]&amp;tblAllCourses[Type],0),MATCH(E$3,tblAllCourses[[#Headers],[Prerequisite 1]:[Prerequisite 7]],0))=0,"",INDEX(tblAllCourses[[Prerequisite 1]:[Prerequisite 7]],MATCH($A69&amp;"Cert15",tblAllCourses[Course Code]&amp;tblAllCourses[Type],0),MATCH(E$3,tblAllCourses[[#Headers],[Prerequisite 1]:[Prerequisite 7]],0)))</f>
        <v/>
      </c>
      <c r="F69" s="9" t="str">
        <f>_xlfn.IFNA(IF(VLOOKUP(INDEX(DIY!$D$8:$D$83,MATCH(A69,DIY!$A$8:$A$83,0)),Tables!$D$2:$E$11,2,FALSE)&gt;=VLOOKUP($C$2,Tables!$D$2:$E$11,2,FALSE),$F$3,""),"")</f>
        <v/>
      </c>
      <c r="G69" s="11"/>
    </row>
    <row r="70" spans="1:7" x14ac:dyDescent="0.55000000000000004">
      <c r="A70" s="205" t="s">
        <v>646</v>
      </c>
      <c r="B70" s="206"/>
      <c r="C70" s="17"/>
      <c r="D70" s="92"/>
      <c r="E70" s="108"/>
      <c r="F70" s="9" t="str">
        <f>_xlfn.IFNA(IF(VLOOKUP(INDEX(DIY!$D$8:$D$83,MATCH(A70,DIY!$A$8:$A$83,0)),Tables!$D$2:$E$11,2,FALSE)&gt;=VLOOKUP($C$2,Tables!$D$2:$E$11,2,FALSE),$F$3,""),"")</f>
        <v/>
      </c>
      <c r="G70" s="130" t="str">
        <f>IF(COUNTIF(F71:F75,$F$3)=COUNTA(A71:A75),$G$3,"")</f>
        <v/>
      </c>
    </row>
    <row r="71" spans="1:7" x14ac:dyDescent="0.55000000000000004">
      <c r="A71" s="7" t="s">
        <v>1093</v>
      </c>
      <c r="B71" s="7" t="s">
        <v>134</v>
      </c>
      <c r="C71" s="33">
        <v>3</v>
      </c>
      <c r="D71" s="87" cm="1">
        <f t="array" ref="D71">IF(INDEX(tblAllCourses[[Prerequisite 1]:[Prerequisite 7]],MATCH($A71&amp;"Cert15",tblAllCourses[Course Code]&amp;tblAllCourses[Type],0),MATCH(D$3,tblAllCourses[[#Headers],[Prerequisite 1]:[Prerequisite 7]],0))=0,"",INDEX(tblAllCourses[[Prerequisite 1]:[Prerequisite 7]],MATCH($A71&amp;"Cert15",tblAllCourses[Course Code]&amp;tblAllCourses[Type],0),MATCH(D$3,tblAllCourses[[#Headers],[Prerequisite 1]:[Prerequisite 7]],0)))</f>
        <v>80</v>
      </c>
      <c r="E71" s="105" t="str" cm="1">
        <f t="array" ref="E71">IF(INDEX(tblAllCourses[[Prerequisite 1]:[Prerequisite 7]],MATCH($A71&amp;"Cert15",tblAllCourses[Course Code]&amp;tblAllCourses[Type],0),MATCH(E$3,tblAllCourses[[#Headers],[Prerequisite 1]:[Prerequisite 7]],0))=0,"",INDEX(tblAllCourses[[Prerequisite 1]:[Prerequisite 7]],MATCH($A71&amp;"Cert15",tblAllCourses[Course Code]&amp;tblAllCourses[Type],0),MATCH(E$3,tblAllCourses[[#Headers],[Prerequisite 1]:[Prerequisite 7]],0)))</f>
        <v>BBA2103</v>
      </c>
      <c r="F71" s="9" t="str">
        <f>_xlfn.IFNA(IF(VLOOKUP(INDEX(DIY!$D$8:$D$83,MATCH(A71,DIY!$A$8:$A$83,0)),Tables!$D$2:$E$11,2,FALSE)&gt;=VLOOKUP($C$2,Tables!$D$2:$E$11,2,FALSE),$F$3,""),"")</f>
        <v/>
      </c>
      <c r="G71" s="11"/>
    </row>
    <row r="72" spans="1:7" x14ac:dyDescent="0.55000000000000004">
      <c r="A72" s="7" t="s">
        <v>1094</v>
      </c>
      <c r="B72" s="7" t="s">
        <v>647</v>
      </c>
      <c r="C72" s="33">
        <v>3</v>
      </c>
      <c r="D72" s="87" cm="1">
        <f t="array" ref="D72">IF(INDEX(tblAllCourses[[Prerequisite 1]:[Prerequisite 7]],MATCH($A72&amp;"Cert15",tblAllCourses[Course Code]&amp;tblAllCourses[Type],0),MATCH(D$3,tblAllCourses[[#Headers],[Prerequisite 1]:[Prerequisite 7]],0))=0,"",INDEX(tblAllCourses[[Prerequisite 1]:[Prerequisite 7]],MATCH($A72&amp;"Cert15",tblAllCourses[Course Code]&amp;tblAllCourses[Type],0),MATCH(D$3,tblAllCourses[[#Headers],[Prerequisite 1]:[Prerequisite 7]],0)))</f>
        <v>100</v>
      </c>
      <c r="E72" s="107" t="str" cm="1">
        <f t="array" ref="E72">IF(INDEX(tblAllCourses[[Prerequisite 1]:[Prerequisite 7]],MATCH($A72&amp;"Cert15",tblAllCourses[Course Code]&amp;tblAllCourses[Type],0),MATCH(E$3,tblAllCourses[[#Headers],[Prerequisite 1]:[Prerequisite 7]],0))=0,"",INDEX(tblAllCourses[[Prerequisite 1]:[Prerequisite 7]],MATCH($A72&amp;"Cert15",tblAllCourses[Course Code]&amp;tblAllCourses[Type],0),MATCH(E$3,tblAllCourses[[#Headers],[Prerequisite 1]:[Prerequisite 7]],0)))</f>
        <v>BBA2103</v>
      </c>
      <c r="F72" s="9" t="str">
        <f>_xlfn.IFNA(IF(VLOOKUP(INDEX(DIY!$D$8:$D$83,MATCH(A72,DIY!$A$8:$A$83,0)),Tables!$D$2:$E$11,2,FALSE)&gt;=VLOOKUP($C$2,Tables!$D$2:$E$11,2,FALSE),$F$3,""),"")</f>
        <v/>
      </c>
      <c r="G72" s="11"/>
    </row>
    <row r="73" spans="1:7" x14ac:dyDescent="0.55000000000000004">
      <c r="A73" s="7" t="s">
        <v>484</v>
      </c>
      <c r="B73" s="7" t="s">
        <v>633</v>
      </c>
      <c r="C73" s="33">
        <v>3</v>
      </c>
      <c r="D73" s="87" cm="1">
        <f t="array" ref="D73">IF(INDEX(tblAllCourses[[Prerequisite 1]:[Prerequisite 7]],MATCH($A73&amp;"Cert15",tblAllCourses[Course Code]&amp;tblAllCourses[Type],0),MATCH(D$3,tblAllCourses[[#Headers],[Prerequisite 1]:[Prerequisite 7]],0))=0,"",INDEX(tblAllCourses[[Prerequisite 1]:[Prerequisite 7]],MATCH($A73&amp;"Cert15",tblAllCourses[Course Code]&amp;tblAllCourses[Type],0),MATCH(D$3,tblAllCourses[[#Headers],[Prerequisite 1]:[Prerequisite 7]],0)))</f>
        <v>100</v>
      </c>
      <c r="E73" s="107" t="str" cm="1">
        <f t="array" ref="E73">IF(INDEX(tblAllCourses[[Prerequisite 1]:[Prerequisite 7]],MATCH($A73&amp;"Cert15",tblAllCourses[Course Code]&amp;tblAllCourses[Type],0),MATCH(E$3,tblAllCourses[[#Headers],[Prerequisite 1]:[Prerequisite 7]],0))=0,"",INDEX(tblAllCourses[[Prerequisite 1]:[Prerequisite 7]],MATCH($A73&amp;"Cert15",tblAllCourses[Course Code]&amp;tblAllCourses[Type],0),MATCH(E$3,tblAllCourses[[#Headers],[Prerequisite 1]:[Prerequisite 7]],0)))</f>
        <v>BBA2103</v>
      </c>
      <c r="F73" s="9" t="str">
        <f>_xlfn.IFNA(IF(VLOOKUP(INDEX(DIY!$D$8:$D$83,MATCH(A73,DIY!$A$8:$A$83,0)),Tables!$D$2:$E$11,2,FALSE)&gt;=VLOOKUP($C$2,Tables!$D$2:$E$11,2,FALSE),$F$3,""),"")</f>
        <v/>
      </c>
      <c r="G73" s="11"/>
    </row>
    <row r="74" spans="1:7" x14ac:dyDescent="0.55000000000000004">
      <c r="A74" s="7" t="s">
        <v>599</v>
      </c>
      <c r="B74" s="7" t="s">
        <v>155</v>
      </c>
      <c r="C74" s="33">
        <v>3</v>
      </c>
      <c r="D74" s="87" t="str" cm="1">
        <f t="array" ref="D74">IF(INDEX(tblAllCourses[[Prerequisite 1]:[Prerequisite 7]],MATCH($A74&amp;"Cert15",tblAllCourses[Course Code]&amp;tblAllCourses[Type],0),MATCH(D$3,tblAllCourses[[#Headers],[Prerequisite 1]:[Prerequisite 7]],0))=0,"",INDEX(tblAllCourses[[Prerequisite 1]:[Prerequisite 7]],MATCH($A74&amp;"Cert15",tblAllCourses[Course Code]&amp;tblAllCourses[Type],0),MATCH(D$3,tblAllCourses[[#Headers],[Prerequisite 1]:[Prerequisite 7]],0)))</f>
        <v/>
      </c>
      <c r="E74" s="105" t="str" cm="1">
        <f t="array" ref="E74">IF(INDEX(tblAllCourses[[Prerequisite 1]:[Prerequisite 7]],MATCH($A74&amp;"Cert15",tblAllCourses[Course Code]&amp;tblAllCourses[Type],0),MATCH(E$3,tblAllCourses[[#Headers],[Prerequisite 1]:[Prerequisite 7]],0))=0,"",INDEX(tblAllCourses[[Prerequisite 1]:[Prerequisite 7]],MATCH($A74&amp;"Cert15",tblAllCourses[Course Code]&amp;tblAllCourses[Type],0),MATCH(E$3,tblAllCourses[[#Headers],[Prerequisite 1]:[Prerequisite 7]],0)))</f>
        <v/>
      </c>
      <c r="F74" s="9" t="str">
        <f>_xlfn.IFNA(IF(VLOOKUP(INDEX(DIY!$D$8:$D$83,MATCH(A74,DIY!$A$8:$A$83,0)),Tables!$D$2:$E$11,2,FALSE)&gt;=VLOOKUP($C$2,Tables!$D$2:$E$11,2,FALSE),$F$3,""),"")</f>
        <v/>
      </c>
      <c r="G74" s="11"/>
    </row>
    <row r="75" spans="1:7" x14ac:dyDescent="0.55000000000000004">
      <c r="A75" s="7" t="s">
        <v>601</v>
      </c>
      <c r="B75" s="7" t="s">
        <v>157</v>
      </c>
      <c r="C75" s="33">
        <v>3</v>
      </c>
      <c r="D75" s="87" t="str" cm="1">
        <f t="array" ref="D75">IF(INDEX(tblAllCourses[[Prerequisite 1]:[Prerequisite 7]],MATCH($A75&amp;"Cert15",tblAllCourses[Course Code]&amp;tblAllCourses[Type],0),MATCH(D$3,tblAllCourses[[#Headers],[Prerequisite 1]:[Prerequisite 7]],0))=0,"",INDEX(tblAllCourses[[Prerequisite 1]:[Prerequisite 7]],MATCH($A75&amp;"Cert15",tblAllCourses[Course Code]&amp;tblAllCourses[Type],0),MATCH(D$3,tblAllCourses[[#Headers],[Prerequisite 1]:[Prerequisite 7]],0)))</f>
        <v>BRM3211</v>
      </c>
      <c r="E75" s="105" t="str" cm="1">
        <f t="array" ref="E75">IF(INDEX(tblAllCourses[[Prerequisite 1]:[Prerequisite 7]],MATCH($A75&amp;"Cert15",tblAllCourses[Course Code]&amp;tblAllCourses[Type],0),MATCH(E$3,tblAllCourses[[#Headers],[Prerequisite 1]:[Prerequisite 7]],0))=0,"",INDEX(tblAllCourses[[Prerequisite 1]:[Prerequisite 7]],MATCH($A75&amp;"Cert15",tblAllCourses[Course Code]&amp;tblAllCourses[Type],0),MATCH(E$3,tblAllCourses[[#Headers],[Prerequisite 1]:[Prerequisite 7]],0)))</f>
        <v/>
      </c>
      <c r="F75" s="9" t="str">
        <f>_xlfn.IFNA(IF(VLOOKUP(INDEX(DIY!$D$8:$D$83,MATCH(A75,DIY!$A$8:$A$83,0)),Tables!$D$2:$E$11,2,FALSE)&gt;=VLOOKUP($C$2,Tables!$D$2:$E$11,2,FALSE),$F$3,""),"")</f>
        <v/>
      </c>
      <c r="G75" s="11"/>
    </row>
    <row r="76" spans="1:7" x14ac:dyDescent="0.55000000000000004">
      <c r="A76" s="205" t="s">
        <v>648</v>
      </c>
      <c r="B76" s="206"/>
      <c r="C76" s="54"/>
      <c r="D76" s="104"/>
      <c r="E76" s="117"/>
      <c r="F76" s="9" t="str">
        <f>_xlfn.IFNA(IF(VLOOKUP(INDEX(DIY!$D$8:$D$83,MATCH(A76,DIY!$A$8:$A$83,0)),Tables!$D$2:$E$11,2,FALSE)&gt;=VLOOKUP($C$2,Tables!$D$2:$E$11,2,FALSE),$F$3,""),"")</f>
        <v/>
      </c>
      <c r="G76" s="130" t="str">
        <f>IF(COUNTIF(F77:F81,$F$3)=COUNTA(A77:A81),$G$3,"")</f>
        <v/>
      </c>
    </row>
    <row r="77" spans="1:7" x14ac:dyDescent="0.55000000000000004">
      <c r="A77" s="7" t="s">
        <v>381</v>
      </c>
      <c r="B77" s="7" t="s">
        <v>166</v>
      </c>
      <c r="C77" s="33">
        <v>3</v>
      </c>
      <c r="D77" s="87" t="str" cm="1">
        <f t="array" ref="D77">IF(INDEX(tblAllCourses[[Prerequisite 1]:[Prerequisite 7]],MATCH($A77&amp;"Cert15",tblAllCourses[Course Code]&amp;tblAllCourses[Type],0),MATCH(D$3,tblAllCourses[[#Headers],[Prerequisite 1]:[Prerequisite 7]],0))=0,"",INDEX(tblAllCourses[[Prerequisite 1]:[Prerequisite 7]],MATCH($A77&amp;"Cert15",tblAllCourses[Course Code]&amp;tblAllCourses[Type],0),MATCH(D$3,tblAllCourses[[#Headers],[Prerequisite 1]:[Prerequisite 7]],0)))</f>
        <v>BBA2104</v>
      </c>
      <c r="E77" s="105" t="str" cm="1">
        <f t="array" ref="E77">IF(INDEX(tblAllCourses[[Prerequisite 1]:[Prerequisite 7]],MATCH($A77&amp;"Cert15",tblAllCourses[Course Code]&amp;tblAllCourses[Type],0),MATCH(E$3,tblAllCourses[[#Headers],[Prerequisite 1]:[Prerequisite 7]],0))=0,"",INDEX(tblAllCourses[[Prerequisite 1]:[Prerequisite 7]],MATCH($A77&amp;"Cert15",tblAllCourses[Course Code]&amp;tblAllCourses[Type],0),MATCH(E$3,tblAllCourses[[#Headers],[Prerequisite 1]:[Prerequisite 7]],0)))</f>
        <v/>
      </c>
      <c r="F77" s="9" t="str">
        <f>_xlfn.IFNA(IF(VLOOKUP(INDEX(DIY!$D$8:$D$83,MATCH(A77,DIY!$A$8:$A$83,0)),Tables!$D$2:$E$11,2,FALSE)&gt;=VLOOKUP($C$2,Tables!$D$2:$E$11,2,FALSE),$F$3,""),"")</f>
        <v/>
      </c>
      <c r="G77" s="11"/>
    </row>
    <row r="78" spans="1:7" x14ac:dyDescent="0.55000000000000004">
      <c r="A78" s="7" t="s">
        <v>347</v>
      </c>
      <c r="B78" s="7" t="s">
        <v>33</v>
      </c>
      <c r="C78" s="33">
        <v>3</v>
      </c>
      <c r="D78" s="87" t="str" cm="1">
        <f t="array" ref="D78">IF(INDEX(tblAllCourses[[Prerequisite 1]:[Prerequisite 7]],MATCH($A78&amp;"Cert15",tblAllCourses[Course Code]&amp;tblAllCourses[Type],0),MATCH(D$3,tblAllCourses[[#Headers],[Prerequisite 1]:[Prerequisite 7]],0))=0,"",INDEX(tblAllCourses[[Prerequisite 1]:[Prerequisite 7]],MATCH($A78&amp;"Cert15",tblAllCourses[Course Code]&amp;tblAllCourses[Type],0),MATCH(D$3,tblAllCourses[[#Headers],[Prerequisite 1]:[Prerequisite 7]],0)))</f>
        <v/>
      </c>
      <c r="E78" s="105" t="str" cm="1">
        <f t="array" ref="E78">IF(INDEX(tblAllCourses[[Prerequisite 1]:[Prerequisite 7]],MATCH($A78&amp;"Cert15",tblAllCourses[Course Code]&amp;tblAllCourses[Type],0),MATCH(E$3,tblAllCourses[[#Headers],[Prerequisite 1]:[Prerequisite 7]],0))=0,"",INDEX(tblAllCourses[[Prerequisite 1]:[Prerequisite 7]],MATCH($A78&amp;"Cert15",tblAllCourses[Course Code]&amp;tblAllCourses[Type],0),MATCH(E$3,tblAllCourses[[#Headers],[Prerequisite 1]:[Prerequisite 7]],0)))</f>
        <v/>
      </c>
      <c r="F78" s="9" t="str">
        <f>_xlfn.IFNA(IF(VLOOKUP(INDEX(DIY!$D$8:$D$83,MATCH(A78,DIY!$A$8:$A$83,0)),Tables!$D$2:$E$11,2,FALSE)&gt;=VLOOKUP($C$2,Tables!$D$2:$E$11,2,FALSE),$F$3,""),"")</f>
        <v/>
      </c>
      <c r="G78" s="11"/>
    </row>
    <row r="79" spans="1:7" x14ac:dyDescent="0.55000000000000004">
      <c r="A79" s="7" t="s">
        <v>414</v>
      </c>
      <c r="B79" s="7" t="s">
        <v>644</v>
      </c>
      <c r="C79" s="33">
        <v>3</v>
      </c>
      <c r="D79" s="107" t="str" cm="1">
        <f t="array" ref="D79">IF(INDEX(tblAllCourses[[Prerequisite 1]:[Prerequisite 7]],MATCH($A79&amp;"Cert15",tblAllCourses[Course Code]&amp;tblAllCourses[Type],0),MATCH(D$3,tblAllCourses[[#Headers],[Prerequisite 1]:[Prerequisite 7]],0))=0,"",INDEX(tblAllCourses[[Prerequisite 1]:[Prerequisite 7]],MATCH($A79&amp;"Cert15",tblAllCourses[Course Code]&amp;tblAllCourses[Type],0),MATCH(D$3,tblAllCourses[[#Headers],[Prerequisite 1]:[Prerequisite 7]],0)))</f>
        <v>BBA2105</v>
      </c>
      <c r="E79" s="107" t="str" cm="1">
        <f t="array" ref="E79">IF(INDEX(tblAllCourses[[Prerequisite 1]:[Prerequisite 7]],MATCH($A79&amp;"Cert15",tblAllCourses[Course Code]&amp;tblAllCourses[Type],0),MATCH(E$3,tblAllCourses[[#Headers],[Prerequisite 1]:[Prerequisite 7]],0))=0,"",INDEX(tblAllCourses[[Prerequisite 1]:[Prerequisite 7]],MATCH($A79&amp;"Cert15",tblAllCourses[Course Code]&amp;tblAllCourses[Type],0),MATCH(E$3,tblAllCourses[[#Headers],[Prerequisite 1]:[Prerequisite 7]],0)))</f>
        <v/>
      </c>
      <c r="F79" s="9" t="str">
        <f>_xlfn.IFNA(IF(VLOOKUP(INDEX(DIY!$D$8:$D$83,MATCH(A79,DIY!$A$8:$A$83,0)),Tables!$D$2:$E$11,2,FALSE)&gt;=VLOOKUP($C$2,Tables!$D$2:$E$11,2,FALSE),$F$3,""),"")</f>
        <v/>
      </c>
      <c r="G79" s="11"/>
    </row>
    <row r="80" spans="1:7" x14ac:dyDescent="0.55000000000000004">
      <c r="A80" s="7" t="s">
        <v>413</v>
      </c>
      <c r="B80" s="7" t="s">
        <v>645</v>
      </c>
      <c r="C80" s="33">
        <v>3</v>
      </c>
      <c r="D80" s="107" t="str" cm="1">
        <f t="array" ref="D80">IF(INDEX(tblAllCourses[[Prerequisite 1]:[Prerequisite 7]],MATCH($A80&amp;"Cert15",tblAllCourses[Course Code]&amp;tblAllCourses[Type],0),MATCH(D$3,tblAllCourses[[#Headers],[Prerequisite 1]:[Prerequisite 7]],0))=0,"",INDEX(tblAllCourses[[Prerequisite 1]:[Prerequisite 7]],MATCH($A80&amp;"Cert15",tblAllCourses[Course Code]&amp;tblAllCourses[Type],0),MATCH(D$3,tblAllCourses[[#Headers],[Prerequisite 1]:[Prerequisite 7]],0)))</f>
        <v>BSC3201</v>
      </c>
      <c r="E80" s="107" t="str" cm="1">
        <f t="array" ref="E80">IF(INDEX(tblAllCourses[[Prerequisite 1]:[Prerequisite 7]],MATCH($A80&amp;"Cert15",tblAllCourses[Course Code]&amp;tblAllCourses[Type],0),MATCH(E$3,tblAllCourses[[#Headers],[Prerequisite 1]:[Prerequisite 7]],0))=0,"",INDEX(tblAllCourses[[Prerequisite 1]:[Prerequisite 7]],MATCH($A80&amp;"Cert15",tblAllCourses[Course Code]&amp;tblAllCourses[Type],0),MATCH(E$3,tblAllCourses[[#Headers],[Prerequisite 1]:[Prerequisite 7]],0)))</f>
        <v/>
      </c>
      <c r="F80" s="9" t="str">
        <f>_xlfn.IFNA(IF(VLOOKUP(INDEX(DIY!$D$8:$D$83,MATCH(A80,DIY!$A$8:$A$83,0)),Tables!$D$2:$E$11,2,FALSE)&gt;=VLOOKUP($C$2,Tables!$D$2:$E$11,2,FALSE),$F$3,""),"")</f>
        <v/>
      </c>
      <c r="G80" s="11"/>
    </row>
    <row r="81" spans="1:7" x14ac:dyDescent="0.55000000000000004">
      <c r="A81" s="7" t="s">
        <v>508</v>
      </c>
      <c r="B81" s="7" t="s">
        <v>294</v>
      </c>
      <c r="C81" s="33">
        <v>3</v>
      </c>
      <c r="D81" s="87" t="str" cm="1">
        <f t="array" ref="D81">IF(INDEX(tblAllCourses[[Prerequisite 1]:[Prerequisite 7]],MATCH($A81&amp;"Cert15",tblAllCourses[Course Code]&amp;tblAllCourses[Type],0),MATCH(D$3,tblAllCourses[[#Headers],[Prerequisite 1]:[Prerequisite 7]],0))=0,"",INDEX(tblAllCourses[[Prerequisite 1]:[Prerequisite 7]],MATCH($A81&amp;"Cert15",tblAllCourses[Course Code]&amp;tblAllCourses[Type],0),MATCH(D$3,tblAllCourses[[#Headers],[Prerequisite 1]:[Prerequisite 7]],0)))</f>
        <v>BIB3202</v>
      </c>
      <c r="E81" s="105" t="str" cm="1">
        <f t="array" ref="E81">IF(INDEX(tblAllCourses[[Prerequisite 1]:[Prerequisite 7]],MATCH($A81&amp;"Cert15",tblAllCourses[Course Code]&amp;tblAllCourses[Type],0),MATCH(E$3,tblAllCourses[[#Headers],[Prerequisite 1]:[Prerequisite 7]],0))=0,"",INDEX(tblAllCourses[[Prerequisite 1]:[Prerequisite 7]],MATCH($A81&amp;"Cert15",tblAllCourses[Course Code]&amp;tblAllCourses[Type],0),MATCH(E$3,tblAllCourses[[#Headers],[Prerequisite 1]:[Prerequisite 7]],0)))</f>
        <v/>
      </c>
      <c r="F81" s="9" t="str">
        <f>_xlfn.IFNA(IF(VLOOKUP(INDEX(DIY!$D$8:$D$83,MATCH(A81,DIY!$A$8:$A$83,0)),Tables!$D$2:$E$11,2,FALSE)&gt;=VLOOKUP($C$2,Tables!$D$2:$E$11,2,FALSE),$F$3,""),"")</f>
        <v/>
      </c>
      <c r="G81" s="11"/>
    </row>
  </sheetData>
  <sheetProtection algorithmName="SHA-512" hashValue="HvxORSL+2qOd8sBZcYy7qI/+6toNlR/Gt6cBpDSSZDe19hVb2VxjvPNKlwLTPTQVeEFQ/RLmaJYu6G4/mNvESA==" saltValue="x0GyjC3z+LdvVgabq7nRTg==" spinCount="100000" sheet="1" objects="1" scenarios="1"/>
  <mergeCells count="14">
    <mergeCell ref="A64:B64"/>
    <mergeCell ref="A70:B70"/>
    <mergeCell ref="A76:B76"/>
    <mergeCell ref="A58:B58"/>
    <mergeCell ref="A2:B2"/>
    <mergeCell ref="A4:B4"/>
    <mergeCell ref="A10:B10"/>
    <mergeCell ref="A16:B16"/>
    <mergeCell ref="A22:B22"/>
    <mergeCell ref="A28:B28"/>
    <mergeCell ref="A34:B34"/>
    <mergeCell ref="A40:B40"/>
    <mergeCell ref="A46:B46"/>
    <mergeCell ref="A52:B52"/>
  </mergeCells>
  <phoneticPr fontId="24" type="noConversion"/>
  <conditionalFormatting sqref="A4:B81">
    <cfRule type="expression" dxfId="46" priority="1">
      <formula>($F4=$F$3)</formula>
    </cfRule>
    <cfRule type="expression" dxfId="45" priority="2">
      <formula>($G4=$G$3)</formula>
    </cfRule>
  </conditionalFormatting>
  <conditionalFormatting sqref="G4 G10 G16 G22 G28 G34 G40 G46 G52 G58 G64 G70 G76">
    <cfRule type="expression" dxfId="44" priority="3">
      <formula>$G4=$G$3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</vt:i4>
      </vt:variant>
    </vt:vector>
  </HeadingPairs>
  <TitlesOfParts>
    <vt:vector size="14" baseType="lpstr">
      <vt:lpstr>DIY</vt:lpstr>
      <vt:lpstr>Specialization</vt:lpstr>
      <vt:lpstr>Tables</vt:lpstr>
      <vt:lpstr>All Courses</vt:lpstr>
      <vt:lpstr>Bus Core</vt:lpstr>
      <vt:lpstr>Not Allowed</vt:lpstr>
      <vt:lpstr>Bus Spec</vt:lpstr>
      <vt:lpstr>Bus Elec</vt:lpstr>
      <vt:lpstr>Cert15</vt:lpstr>
      <vt:lpstr>Cert09</vt:lpstr>
      <vt:lpstr>Cert09-C</vt:lpstr>
      <vt:lpstr>Non-MsmeProfCert-C</vt:lpstr>
      <vt:lpstr>Non-MsmeProfCert-D</vt:lpstr>
      <vt:lpstr>'Bus Spec'!Print_Titles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Sumate Permwonguswa</dc:creator>
  <cp:lastModifiedBy>SUMATE PERMWONGUSWA</cp:lastModifiedBy>
  <dcterms:created xsi:type="dcterms:W3CDTF">2021-11-29T13:55:51Z</dcterms:created>
  <dcterms:modified xsi:type="dcterms:W3CDTF">2024-09-04T05:52:44Z</dcterms:modified>
  <cp:version>V1.0</cp:version>
</cp:coreProperties>
</file>